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ugashAl\Desktop\Для копирования\исполнение ИП-2025 года\"/>
    </mc:Choice>
  </mc:AlternateContent>
  <bookViews>
    <workbookView xWindow="10665" yWindow="1080" windowWidth="17970" windowHeight="12105"/>
  </bookViews>
  <sheets>
    <sheet name="2025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4" i="2" l="1"/>
  <c r="K52" i="2" l="1"/>
  <c r="K34" i="2" l="1"/>
  <c r="K33" i="2" l="1"/>
  <c r="J27" i="2" l="1"/>
  <c r="K27" i="2" s="1"/>
  <c r="J54" i="2" l="1"/>
  <c r="J61" i="2" l="1"/>
  <c r="J36" i="2" l="1"/>
  <c r="J19" i="2" l="1"/>
  <c r="M21" i="2" l="1"/>
  <c r="M22" i="2"/>
  <c r="M23" i="2"/>
  <c r="M25" i="2"/>
  <c r="M19" i="2"/>
  <c r="K19" i="2"/>
  <c r="K25" i="2"/>
  <c r="J24" i="2"/>
  <c r="M24" i="2" s="1"/>
  <c r="K24" i="2" l="1"/>
  <c r="K23" i="2"/>
  <c r="K21" i="2"/>
  <c r="J20" i="2"/>
  <c r="J26" i="2"/>
  <c r="J28" i="2"/>
  <c r="M27" i="2"/>
  <c r="K26" i="2" l="1"/>
  <c r="M26" i="2"/>
  <c r="M28" i="2"/>
  <c r="K28" i="2"/>
  <c r="M20" i="2"/>
  <c r="J29" i="2"/>
  <c r="K20" i="2"/>
  <c r="M18" i="2"/>
  <c r="K22" i="2"/>
  <c r="K18" i="2"/>
  <c r="K29" i="2" l="1"/>
  <c r="M29" i="2"/>
  <c r="I29" i="2"/>
  <c r="J31" i="2" l="1"/>
  <c r="J55" i="2"/>
  <c r="J53" i="2"/>
  <c r="J51" i="2"/>
  <c r="J50" i="2"/>
  <c r="J48" i="2"/>
  <c r="J47" i="2"/>
  <c r="J45" i="2"/>
  <c r="J42" i="2"/>
  <c r="J41" i="2"/>
  <c r="J38" i="2"/>
  <c r="J32" i="2"/>
  <c r="M38" i="2" l="1"/>
  <c r="M41" i="2"/>
  <c r="M42" i="2"/>
  <c r="M45" i="2"/>
  <c r="M46" i="2"/>
  <c r="M47" i="2"/>
  <c r="M48" i="2"/>
  <c r="M50" i="2"/>
  <c r="M51" i="2"/>
  <c r="M52" i="2"/>
  <c r="M53" i="2"/>
  <c r="M54" i="2"/>
  <c r="M55" i="2"/>
  <c r="M56" i="2"/>
  <c r="M60" i="2"/>
  <c r="M61" i="2"/>
  <c r="M36" i="2"/>
  <c r="M32" i="2"/>
  <c r="M33" i="2"/>
  <c r="M34" i="2"/>
  <c r="J62" i="2"/>
  <c r="K62" i="2" s="1"/>
  <c r="J58" i="2"/>
  <c r="K58" i="2" s="1"/>
  <c r="J59" i="2"/>
  <c r="M59" i="2" s="1"/>
  <c r="J57" i="2"/>
  <c r="K57" i="2" s="1"/>
  <c r="J49" i="2"/>
  <c r="K49" i="2" s="1"/>
  <c r="J44" i="2"/>
  <c r="K44" i="2" s="1"/>
  <c r="J43" i="2"/>
  <c r="K43" i="2" s="1"/>
  <c r="J40" i="2"/>
  <c r="K40" i="2" s="1"/>
  <c r="J39" i="2"/>
  <c r="K39" i="2" s="1"/>
  <c r="J37" i="2"/>
  <c r="K37" i="2" s="1"/>
  <c r="J35" i="2"/>
  <c r="M35" i="2" s="1"/>
  <c r="K36" i="2"/>
  <c r="K38" i="2"/>
  <c r="K41" i="2"/>
  <c r="K42" i="2"/>
  <c r="K45" i="2"/>
  <c r="K32" i="2"/>
  <c r="X64" i="2"/>
  <c r="K61" i="2"/>
  <c r="K60" i="2"/>
  <c r="R64" i="2"/>
  <c r="K56" i="2"/>
  <c r="K55" i="2"/>
  <c r="K54" i="2"/>
  <c r="K53" i="2"/>
  <c r="K51" i="2"/>
  <c r="K50" i="2"/>
  <c r="K48" i="2"/>
  <c r="K47" i="2"/>
  <c r="K46" i="2"/>
  <c r="M31" i="2"/>
  <c r="K31" i="2"/>
  <c r="M62" i="2" l="1"/>
  <c r="M57" i="2"/>
  <c r="M40" i="2"/>
  <c r="M58" i="2"/>
  <c r="M37" i="2"/>
  <c r="M44" i="2"/>
  <c r="M43" i="2"/>
  <c r="M49" i="2"/>
  <c r="M39" i="2"/>
  <c r="K59" i="2"/>
  <c r="J64" i="2"/>
  <c r="K35" i="2"/>
  <c r="K64" i="2" l="1"/>
  <c r="M64" i="2"/>
</calcChain>
</file>

<file path=xl/sharedStrings.xml><?xml version="1.0" encoding="utf-8"?>
<sst xmlns="http://schemas.openxmlformats.org/spreadsheetml/2006/main" count="300" uniqueCount="119">
  <si>
    <t>форма 21</t>
  </si>
  <si>
    <t>к Правилам утверждения инвестиционных</t>
  </si>
  <si>
    <t>программ (проектов) субъекта естественной</t>
  </si>
  <si>
    <t>монополии, их корректировки, а также</t>
  </si>
  <si>
    <t>проведения анализа информации об их</t>
  </si>
  <si>
    <t>исполнении</t>
  </si>
  <si>
    <t>№ п/п</t>
  </si>
  <si>
    <t>Информация о плановых и фактических объемах предоставления регулируемых услуг (товаров, работ)</t>
  </si>
  <si>
    <t>Отчет о прибылях и убытках*</t>
  </si>
  <si>
    <t>Сумма инвестиционной программы (проекта)</t>
  </si>
  <si>
    <t>Информация о фактических условиях и размерах финансирования инвестиционной программы (проекта), тыс. тенге</t>
  </si>
  <si>
    <t>Информация о сопоставлении фактических показателей исполнения инвестиционной программы (проекта) с показателями, утвержденными в инвестиционной программе (проекте)**</t>
  </si>
  <si>
    <t>Разъяснение причин отклонения достигнутых фактических показателей от показателей в утвержденной инвестиционной программе (проекте)</t>
  </si>
  <si>
    <t>Наименование регулируемых услуг (товаров, работ) и обслуживаемая территория</t>
  </si>
  <si>
    <t>Наименование мероприятий</t>
  </si>
  <si>
    <t>Единица измерения</t>
  </si>
  <si>
    <t>Количество в натуральных показателях</t>
  </si>
  <si>
    <t>Период предоставления услуги в рамках инвестиционной программы (проекта)</t>
  </si>
  <si>
    <t>План</t>
  </si>
  <si>
    <t>Факт</t>
  </si>
  <si>
    <t>Заемные средства</t>
  </si>
  <si>
    <t>Бюджетные средства</t>
  </si>
  <si>
    <t>Снижение износа (физического) основных фондов (активов), %, по годам реализации в зависимости от утвержденной инвестиционной программы</t>
  </si>
  <si>
    <t>Снижение потерь, %, по годам реализации в зависимости от утвержденной инвестиционной программы (проекта)</t>
  </si>
  <si>
    <t>Снижение аварийности, по годам реализации в зависимости от утвержденной инвестиционной программы (проекта)</t>
  </si>
  <si>
    <t>план</t>
  </si>
  <si>
    <t>факт</t>
  </si>
  <si>
    <t xml:space="preserve">амортизация </t>
  </si>
  <si>
    <t xml:space="preserve">прибыль </t>
  </si>
  <si>
    <t>факт прошлого года</t>
  </si>
  <si>
    <t>факт текущего года</t>
  </si>
  <si>
    <t>Повышение надежности и электроснабжения потребителей области, а также повышения качества передаваемой электрической энергии.</t>
  </si>
  <si>
    <t xml:space="preserve">Директор Предприятия электрических сетей
ТОО «Kazakhmys Distribution  
(Казахмыс Дистрибьюшн)»
</t>
  </si>
  <si>
    <t>Дата «___» ______________ 20____ года</t>
  </si>
  <si>
    <t xml:space="preserve"> </t>
  </si>
  <si>
    <t>шт</t>
  </si>
  <si>
    <t>услуга</t>
  </si>
  <si>
    <t>Кравчук Анатолий Николаевич _________________________________</t>
  </si>
  <si>
    <t>Улучшение производственных показателей, %, по годам реализации в зависимости от утвержденной инвестиционной программы</t>
  </si>
  <si>
    <t>Передача  электрической энергии</t>
  </si>
  <si>
    <t>Отклонение</t>
  </si>
  <si>
    <t>Причины отклонения</t>
  </si>
  <si>
    <t>Собственные средства</t>
  </si>
  <si>
    <t>Оценка повышения качества и надежности предоставляемых регулируемых услуг и эффективности деятельности</t>
  </si>
  <si>
    <t>**информация представляется с приложением подтверждающих документов по реализации инвестиционной программы (копии соответствующих договоров, контрактов, акты о приемке выполненных работ, справка о стоимости выполненных работ и затрат, счет-фактуры, акты-приемки в эксплуатацию государственных приемочных комиссий, внутренние накладные, внутренние приказы субъектов регулируемого рынка о вводе в эксплуатацию и принятии на баланс).</t>
  </si>
  <si>
    <t>**  информация заполняется, в том числе, по иным показателям с учетом специфики отрасли (если предусмотрено в утвержденной инвестиционной программе (проекте));</t>
  </si>
  <si>
    <r>
      <t xml:space="preserve">*  отчет о прибылях и убытках представляется согласно </t>
    </r>
    <r>
      <rPr>
        <u/>
        <sz val="12"/>
        <color rgb="FF000000"/>
        <rFont val="Times New Roman"/>
        <family val="1"/>
        <charset val="204"/>
      </rPr>
      <t>приложению 3</t>
    </r>
    <r>
      <rPr>
        <sz val="12"/>
        <color rgb="FF000000"/>
        <rFont val="Times New Roman"/>
        <family val="1"/>
        <charset val="204"/>
      </rPr>
      <t xml:space="preserve"> приказа Министра финансов Республики Казахстан от 28 июня 2017 года № 404 (зарегистророванный в Реестре государственной регистрации нормативных правовых актов за №15384); )»;</t>
    </r>
  </si>
  <si>
    <t>Примечание:</t>
  </si>
  <si>
    <t xml:space="preserve">По итогам тендерных процедур </t>
  </si>
  <si>
    <t>Предприятие электрических сетей" ТОО "Kazakhmys Distribution (Казахмыс Дистрибьюшн)", услуга по передачи электрической энергии</t>
  </si>
  <si>
    <t>(наименование субъекта естественной монополии, вид деятельности)</t>
  </si>
  <si>
    <t>Исп: Алькенова С.Б.</t>
  </si>
  <si>
    <t>Начальник ОТ и ИП ПЭС</t>
  </si>
  <si>
    <t>ТОО «Kazakhmys Distribution»</t>
  </si>
  <si>
    <t>(Казахмыс Дистрибьюшн)</t>
  </si>
  <si>
    <t>Отчет об исполнении инвестиционной программы за 2025 год</t>
  </si>
  <si>
    <t>01.01-2025-31.12.2025</t>
  </si>
  <si>
    <t>Приобретение и замена:Выключатель элегазовый колонкового типа GL 312 F1/4031P 110кВ ГПП-57</t>
  </si>
  <si>
    <t xml:space="preserve">Приобретение и замена: Разъединитель РПД-1К-110-III25/1250 УХЛ1 с двумя заземляющим ножом, ГПП-шх.57 </t>
  </si>
  <si>
    <t>Капитальный ремонт ВЛ-35кВ 13Ц отпайка на ЦРП-КД ЦЖГЭС</t>
  </si>
  <si>
    <t xml:space="preserve">метр </t>
  </si>
  <si>
    <t>Приобретение и замена: Разъединитель РПД-1К-110-III25/1250 УХЛ1 с двумя заземляющим ножом, ГПП-ЮЗР</t>
  </si>
  <si>
    <t xml:space="preserve"> Приобретение и замена: Трансформатора  ТДНС-10000/36,75/6,3кВ У1 ЦРП-3 г.Сатпаев</t>
  </si>
  <si>
    <t xml:space="preserve">шт </t>
  </si>
  <si>
    <t xml:space="preserve"> Капитальный ремонт  ВЛ -6кВ (шлакоотвал) ЦЖЭС</t>
  </si>
  <si>
    <t>метр</t>
  </si>
  <si>
    <t xml:space="preserve"> Приобретение и замена: ВАБ-49-5000/15 -К-УХЛ4  ЦРП-5Т ЦЖЭС</t>
  </si>
  <si>
    <t>Приобретение и замена: Реклоузер 35кВ на ЦРП-35/6кВ КЦМР ЦЖЭС</t>
  </si>
  <si>
    <t>Приобретение :ШКАФ УПРАВЛЕНИЯ ОПЕРАТИВНЫМ ТОКОМ ШУОТ 380 50ГЦ 230В 80А на  ЦРП-4</t>
  </si>
  <si>
    <t xml:space="preserve">Приобретение : ШКАФ УПРАВЛЕНИЯ ОПЕРАТИВНЫМ ТОКОМ ШУОТ 380 50ГЦ 230В 80А на ЦРП-12 ЦЖГЭС </t>
  </si>
  <si>
    <t>Приобретение и замена: КТПБ-6/0,4кВ ТП-1 68 квл г.Жезказган ЦЖГЭС, ТП-18 квл г.Сатпаев</t>
  </si>
  <si>
    <t xml:space="preserve">Приобретение и замена:Реклоузер 35кВ на ЦРП-35/6кВ №6 ЦЖГЭС </t>
  </si>
  <si>
    <t>Приобретение :ОБОГРЕВАТЕЛЬ КОНВЕКТОРНЫЙ ECH/R-1500E</t>
  </si>
  <si>
    <t>Приобретение :ОБОГРЕВАТЕЛЬ КОНВЕКТОРНЫЙ 220-230В 1000ВТ НА 10М2</t>
  </si>
  <si>
    <t>Приобретение и замена: Выключатель ВВ/ТЕL-6кВ ЦРП-3 г.Сатпаев</t>
  </si>
  <si>
    <t>Установка приборов учета по городе Сатпаев АСКУЭ</t>
  </si>
  <si>
    <t xml:space="preserve">Приобретение и замена: Выключатель ВВ/ТЕL-6кВ ЦРП-8 г.Жезказган </t>
  </si>
  <si>
    <t>Приобретение и замена:Реклоузер 35кВ на ЦРП-35/6кВ №8</t>
  </si>
  <si>
    <t>Приобретение измерительных приборов и систем</t>
  </si>
  <si>
    <t>Замена приборов учета АСКУЭ г.Жезказган</t>
  </si>
  <si>
    <t>Замена приборов учета для подстанциях ПЭС</t>
  </si>
  <si>
    <t>Монтаж систем видеонаблюдения на подстанциях ПЭС</t>
  </si>
  <si>
    <t xml:space="preserve">Обеспечение работников необходимым оборудов-м и средствами  </t>
  </si>
  <si>
    <t>проект</t>
  </si>
  <si>
    <t>Разработка ПСД Реконструкция мягкой кровли здания ЦРП-5Т</t>
  </si>
  <si>
    <t>Внедрение программных продуктов "Личный кабинет и ПБиОТ" ПЭС</t>
  </si>
  <si>
    <t xml:space="preserve"> Проектирование: Замена  кабеля в городе Жезказган</t>
  </si>
  <si>
    <t>Приобретение программного обеспечения АВС привязка  Guardant</t>
  </si>
  <si>
    <t>Приобритение ТЕПЛОВИЗОР многофункциональный (CONDTROL IR-Cam 1)</t>
  </si>
  <si>
    <t>Приобретение БЕТОНОСМЕСИТЕЛЯ 260Л 750ВТ 380В 1430Х1540Х900ММ</t>
  </si>
  <si>
    <t xml:space="preserve">Приобретение: ГИДРОМОЛОТ 850ДЖ 450-900УД/МИН 68ММ 275КГ </t>
  </si>
  <si>
    <t>Оснащение GPS модулями автотранспорта (3шт)</t>
  </si>
  <si>
    <t>Приобретение  АВТОМОБИЛЯ ФУРГОН 27527, 7 МЕСТ, ОБЪЕМ 2,69Л, БЕНЗИН</t>
  </si>
  <si>
    <t xml:space="preserve">Приобретение и замена: Выключатель элегазовый колонкового типа  ТМ-31,5МВА №1  г.Сатпаев ЦПЭС, ГПП-шх.57 </t>
  </si>
  <si>
    <t>Приобретение и замена: Выключатель ВВ/ТЕL-6кВ г.Сатпаев, ЦРП-5 (3 шт), ЦРП-2 (1 секция 6кВ)</t>
  </si>
  <si>
    <t>Приобретение и замена: КТПН-400/6/0,4кВ тр.ТМГ-400кВА г.Жезказган, ЦЖГЭС КТП-Амбулатория, КТП-3 Вокзал</t>
  </si>
  <si>
    <t>Приобретение :ШКАФ УПРАВЛЕНИЯ ОПЕРАТИВНЫМ ТОКОМ ШУОТ 380 50ГЦ 230В 80А г.Сатпаев, ЦСЭС, ЦРП-3, ЦРП-4</t>
  </si>
  <si>
    <t>Капитальный ремонт ВЛ-35кВ  9Ц-10Ц от 1 до 11 (1326,15м) г.Жезказган, ЦЖЭС ВЛ-35кВ, 9Ц,10Ц</t>
  </si>
  <si>
    <t>Приобретение и замена: ВАБ-49-3200/15; Катодное линейные г.Жезказган ЦРП-5Т</t>
  </si>
  <si>
    <t>Приобретение и замена: Реклоузер 35кВ ЦРП-ВОС, ЦРП-ЮЗП</t>
  </si>
  <si>
    <t>Модернизация существующего аппаратно-программного комплекса АСКУЭ «ENERCOM» на базе АСКУЭ бытового сектора г. Жезказган</t>
  </si>
  <si>
    <t>Приобретение и замена:трансформатор  ТДНС-35/10000  ЦРП-4 ЦЖГЭС</t>
  </si>
  <si>
    <t>Замена трансформатора ТМ-630 кВа/6-0,4 кВ,  г.Жезказган,   ТП-3 мкр-2, ТП-12 мкр-6</t>
  </si>
  <si>
    <t>Приобретение и замена: ТРАНСФОРМАТОР ТМ-630КВА-35/0,4КВ-У1 У/УН-0" на скважине №7 Уйтас-Айдосского водозабора</t>
  </si>
  <si>
    <t>01.01-2024-31.12.2025</t>
  </si>
  <si>
    <t>Всего</t>
  </si>
  <si>
    <t>м</t>
  </si>
  <si>
    <t>Всего ИП-2025г.</t>
  </si>
  <si>
    <t>ИП-2025 г.</t>
  </si>
  <si>
    <t>В связи с отказом со стороны потребителя ТОО «Казахмыс Смэлтинг» в выводе ВЛ-35кВ 9Ц, 10Ц в ремонт, капитальный ремонт не произведен.</t>
  </si>
  <si>
    <t>0,96; 0,08</t>
  </si>
  <si>
    <t>Работы выполнены в полном объеме -100%. Отклонение в связи с проведением работ по замене оборудования хозяйственным способом</t>
  </si>
  <si>
    <t>Капитальный ремонт выполнен на 100%, отклонение обусловлено с недопоставки ТМЦ поставщиком (гасителей вибрации- 50 шт). Для своевременного выполнения ремонтных работ было принято решение применить  демонтированные б/у гасителей вибрации, согласно оценки технического состояния.</t>
  </si>
  <si>
    <t>Выполнено в полном объеме 100%. В рамках реализации данного мероприятия планировалось оформление земельных участков под проектируемые кабельные линии 6 кВ. Отклонение обусловлено тем, что в связи с благоустройством г. Жезказган был заключён договор сервитута.</t>
  </si>
  <si>
    <t xml:space="preserve">Перенос сроков исполнения мероприятия с 2024 года на 2025 год </t>
  </si>
  <si>
    <t>Причина отклонения в связи с понижением температуры, сжатыми сроками выполнения работ и недостатком персонала у подрядчика часть работ была выполнена хозяйственным способом.</t>
  </si>
  <si>
    <t xml:space="preserve">Перенос сроков исполнения мероприятия с 2025 года на 2026 год </t>
  </si>
  <si>
    <t>01.01.2026-31.12.2026г.</t>
  </si>
  <si>
    <t>По итогам проработки рынка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</si>
</sst>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_р_._-;\-* #,##0_р_._-;_-* &quot;-&quot;_р_._-;_-@_-"/>
    <numFmt numFmtId="166" formatCode="_-* #,##0\ _₽_-;\-* #,##0\ _₽_-;_-* &quot;-&quot;??\ _₽_-;_-@_-"/>
    <numFmt numFmtId="167" formatCode="_-* #,##0.000\ _₽_-;\-* #,##0.000\ _₽_-;_-* &quot;-&quot;??\ _₽_-;_-@_-"/>
    <numFmt numFmtId="168" formatCode="#,##0.0000"/>
    <numFmt numFmtId="169" formatCode="_-* #,##0.0000\ _₽_-;\-* #,##0.0000\ _₽_-;_-* &quot;-&quot;??\ _₽_-;_-@_-"/>
    <numFmt numFmtId="170" formatCode="#,##0.00000"/>
    <numFmt numFmtId="171" formatCode="0.00000"/>
    <numFmt numFmtId="172" formatCode="#,##0.00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2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4" fillId="0" borderId="0"/>
    <xf numFmtId="43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</cellStyleXfs>
  <cellXfs count="195">
    <xf numFmtId="0" fontId="0" fillId="0" borderId="0" xfId="0"/>
    <xf numFmtId="0" fontId="3" fillId="0" borderId="0" xfId="0" applyFont="1"/>
    <xf numFmtId="0" fontId="3" fillId="2" borderId="0" xfId="0" applyFont="1" applyFill="1"/>
    <xf numFmtId="4" fontId="3" fillId="0" borderId="0" xfId="0" applyNumberFormat="1" applyFont="1"/>
    <xf numFmtId="0" fontId="4" fillId="0" borderId="0" xfId="0" applyFont="1" applyAlignment="1">
      <alignment horizontal="right" vertical="center"/>
    </xf>
    <xf numFmtId="4" fontId="7" fillId="0" borderId="0" xfId="0" applyNumberFormat="1" applyFont="1"/>
    <xf numFmtId="0" fontId="7" fillId="0" borderId="0" xfId="0" applyFont="1"/>
    <xf numFmtId="43" fontId="4" fillId="0" borderId="1" xfId="1" applyFont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43" fontId="4" fillId="2" borderId="1" xfId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4" fontId="2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 vertical="center"/>
    </xf>
    <xf numFmtId="0" fontId="0" fillId="2" borderId="0" xfId="0" applyFill="1"/>
    <xf numFmtId="43" fontId="0" fillId="0" borderId="0" xfId="0" applyNumberFormat="1"/>
    <xf numFmtId="0" fontId="3" fillId="0" borderId="0" xfId="0" applyFont="1" applyAlignment="1">
      <alignment horizontal="center" vertical="center" wrapText="1"/>
    </xf>
    <xf numFmtId="4" fontId="3" fillId="2" borderId="0" xfId="0" applyNumberFormat="1" applyFont="1" applyFill="1"/>
    <xf numFmtId="43" fontId="11" fillId="2" borderId="1" xfId="1" applyFont="1" applyFill="1" applyBorder="1" applyAlignment="1">
      <alignment vertical="center" wrapText="1"/>
    </xf>
    <xf numFmtId="4" fontId="0" fillId="2" borderId="0" xfId="0" applyNumberFormat="1" applyFill="1" applyAlignment="1">
      <alignment vertical="center" wrapText="1"/>
    </xf>
    <xf numFmtId="4" fontId="0" fillId="2" borderId="0" xfId="0" applyNumberFormat="1" applyFill="1"/>
    <xf numFmtId="49" fontId="4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" fillId="0" borderId="0" xfId="0" applyFont="1"/>
    <xf numFmtId="0" fontId="12" fillId="2" borderId="0" xfId="0" applyFont="1" applyFill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left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right" vertical="center"/>
    </xf>
    <xf numFmtId="43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7" fillId="0" borderId="0" xfId="0" applyFont="1" applyFill="1"/>
    <xf numFmtId="43" fontId="4" fillId="0" borderId="1" xfId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/>
    <xf numFmtId="43" fontId="11" fillId="0" borderId="1" xfId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Border="1"/>
    <xf numFmtId="49" fontId="8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center" vertical="center" wrapText="1"/>
    </xf>
    <xf numFmtId="43" fontId="11" fillId="2" borderId="0" xfId="1" applyFont="1" applyFill="1" applyBorder="1" applyAlignment="1">
      <alignment vertical="center" wrapText="1"/>
    </xf>
    <xf numFmtId="43" fontId="4" fillId="0" borderId="0" xfId="1" applyFont="1" applyFill="1" applyBorder="1" applyAlignment="1">
      <alignment horizontal="center" vertical="center" wrapText="1"/>
    </xf>
    <xf numFmtId="43" fontId="4" fillId="2" borderId="0" xfId="1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" fontId="2" fillId="2" borderId="0" xfId="0" applyNumberFormat="1" applyFont="1" applyFill="1"/>
    <xf numFmtId="4" fontId="7" fillId="2" borderId="0" xfId="0" applyNumberFormat="1" applyFont="1" applyFill="1"/>
    <xf numFmtId="3" fontId="4" fillId="2" borderId="3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6" fillId="2" borderId="0" xfId="2" applyFont="1" applyFill="1" applyAlignment="1">
      <alignment horizontal="right" vertical="center"/>
    </xf>
    <xf numFmtId="0" fontId="12" fillId="0" borderId="0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166" fontId="9" fillId="0" borderId="1" xfId="1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166" fontId="9" fillId="2" borderId="1" xfId="1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165" fontId="9" fillId="0" borderId="1" xfId="6" applyNumberFormat="1" applyFont="1" applyFill="1" applyBorder="1" applyAlignment="1">
      <alignment horizontal="left" vertical="center" wrapText="1"/>
    </xf>
    <xf numFmtId="0" fontId="9" fillId="2" borderId="1" xfId="3" applyFont="1" applyFill="1" applyBorder="1" applyAlignment="1">
      <alignment horizontal="left" vertical="center" wrapText="1"/>
    </xf>
    <xf numFmtId="49" fontId="9" fillId="2" borderId="1" xfId="4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/>
    </xf>
    <xf numFmtId="166" fontId="4" fillId="0" borderId="1" xfId="1" applyNumberFormat="1" applyFont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4" fontId="11" fillId="2" borderId="1" xfId="1" applyNumberFormat="1" applyFont="1" applyFill="1" applyBorder="1" applyAlignment="1">
      <alignment vertical="center" wrapText="1"/>
    </xf>
    <xf numFmtId="4" fontId="11" fillId="2" borderId="0" xfId="1" applyNumberFormat="1" applyFont="1" applyFill="1" applyBorder="1" applyAlignment="1">
      <alignment vertical="center" wrapText="1"/>
    </xf>
    <xf numFmtId="4" fontId="12" fillId="2" borderId="0" xfId="0" applyNumberFormat="1" applyFont="1" applyFill="1"/>
    <xf numFmtId="0" fontId="11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1" fillId="2" borderId="0" xfId="1" applyNumberFormat="1" applyFont="1" applyFill="1" applyBorder="1" applyAlignment="1">
      <alignment vertical="center" wrapText="1"/>
    </xf>
    <xf numFmtId="2" fontId="11" fillId="2" borderId="1" xfId="1" applyNumberFormat="1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vertical="center" wrapText="1"/>
    </xf>
    <xf numFmtId="166" fontId="4" fillId="0" borderId="1" xfId="1" applyNumberFormat="1" applyFont="1" applyBorder="1" applyAlignment="1">
      <alignment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167" fontId="3" fillId="2" borderId="1" xfId="1" applyNumberFormat="1" applyFont="1" applyFill="1" applyBorder="1" applyAlignment="1">
      <alignment horizontal="right" vertical="center"/>
    </xf>
    <xf numFmtId="168" fontId="12" fillId="2" borderId="0" xfId="0" applyNumberFormat="1" applyFont="1" applyFill="1"/>
    <xf numFmtId="169" fontId="3" fillId="2" borderId="1" xfId="1" applyNumberFormat="1" applyFont="1" applyFill="1" applyBorder="1" applyAlignment="1">
      <alignment horizontal="right" vertical="center"/>
    </xf>
    <xf numFmtId="168" fontId="0" fillId="2" borderId="0" xfId="0" applyNumberFormat="1" applyFill="1"/>
    <xf numFmtId="170" fontId="0" fillId="2" borderId="0" xfId="0" applyNumberForma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3" fillId="2" borderId="0" xfId="0" applyNumberFormat="1" applyFont="1" applyFill="1"/>
    <xf numFmtId="2" fontId="16" fillId="2" borderId="0" xfId="0" applyNumberFormat="1" applyFont="1" applyFill="1"/>
    <xf numFmtId="4" fontId="8" fillId="2" borderId="0" xfId="0" applyNumberFormat="1" applyFont="1" applyFill="1" applyAlignment="1">
      <alignment vertical="center"/>
    </xf>
    <xf numFmtId="2" fontId="8" fillId="2" borderId="0" xfId="0" applyNumberFormat="1" applyFont="1" applyFill="1" applyAlignment="1">
      <alignment vertical="center"/>
    </xf>
    <xf numFmtId="1" fontId="4" fillId="2" borderId="1" xfId="1" applyNumberFormat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right" vertical="center"/>
    </xf>
    <xf numFmtId="2" fontId="9" fillId="2" borderId="1" xfId="1" applyNumberFormat="1" applyFont="1" applyFill="1" applyBorder="1" applyAlignment="1">
      <alignment horizontal="center" vertical="center" wrapText="1"/>
    </xf>
    <xf numFmtId="2" fontId="0" fillId="2" borderId="0" xfId="0" applyNumberFormat="1" applyFill="1" applyAlignment="1">
      <alignment vertical="center" wrapText="1"/>
    </xf>
    <xf numFmtId="2" fontId="0" fillId="2" borderId="0" xfId="0" applyNumberFormat="1" applyFill="1"/>
    <xf numFmtId="171" fontId="12" fillId="2" borderId="0" xfId="0" applyNumberFormat="1" applyFont="1" applyFill="1" applyAlignment="1">
      <alignment horizontal="right"/>
    </xf>
    <xf numFmtId="2" fontId="12" fillId="2" borderId="0" xfId="0" applyNumberFormat="1" applyFont="1" applyFill="1" applyAlignment="1">
      <alignment horizontal="right"/>
    </xf>
    <xf numFmtId="0" fontId="21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166" fontId="21" fillId="2" borderId="1" xfId="1" applyNumberFormat="1" applyFont="1" applyFill="1" applyBorder="1" applyAlignment="1">
      <alignment horizontal="center" vertical="center" wrapText="1"/>
    </xf>
    <xf numFmtId="166" fontId="22" fillId="2" borderId="1" xfId="1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3" fontId="22" fillId="2" borderId="1" xfId="1" applyFont="1" applyFill="1" applyBorder="1" applyAlignment="1">
      <alignment horizontal="center" vertical="center" wrapText="1"/>
    </xf>
    <xf numFmtId="4" fontId="22" fillId="2" borderId="1" xfId="1" applyNumberFormat="1" applyFont="1" applyFill="1" applyBorder="1" applyAlignment="1">
      <alignment horizontal="center" vertical="center" wrapText="1"/>
    </xf>
    <xf numFmtId="172" fontId="3" fillId="2" borderId="1" xfId="1" applyNumberFormat="1" applyFont="1" applyFill="1" applyBorder="1" applyAlignment="1">
      <alignment horizontal="center" vertical="center" wrapText="1"/>
    </xf>
    <xf numFmtId="172" fontId="9" fillId="2" borderId="1" xfId="1" applyNumberFormat="1" applyFont="1" applyFill="1" applyBorder="1" applyAlignment="1">
      <alignment horizontal="center" vertical="center" wrapText="1"/>
    </xf>
    <xf numFmtId="172" fontId="8" fillId="0" borderId="0" xfId="0" applyNumberFormat="1" applyFont="1" applyBorder="1" applyAlignment="1">
      <alignment horizontal="center" vertical="center" wrapText="1"/>
    </xf>
    <xf numFmtId="172" fontId="3" fillId="0" borderId="1" xfId="1" applyNumberFormat="1" applyFont="1" applyFill="1" applyBorder="1" applyAlignment="1">
      <alignment horizontal="center" vertical="center" wrapText="1"/>
    </xf>
    <xf numFmtId="172" fontId="9" fillId="0" borderId="1" xfId="1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11">
    <cellStyle name="Гиперссылка 2 4" xfId="2"/>
    <cellStyle name="Обычный" xfId="0" builtinId="0"/>
    <cellStyle name="Обычный 2" xfId="10"/>
    <cellStyle name="Обычный 2 10 10 10" xfId="4"/>
    <cellStyle name="Обычный 2 65 2 2" xfId="3"/>
    <cellStyle name="Обычный 4" xfId="5"/>
    <cellStyle name="Обычный_Лист4" xfId="6"/>
    <cellStyle name="Финансовый" xfId="1" builtinId="3"/>
    <cellStyle name="Финансовый 2" xfId="9"/>
    <cellStyle name="Финансовый 2 2 4" xfId="7"/>
    <cellStyle name="Финансовый 21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l:39695703.100%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3"/>
  <sheetViews>
    <sheetView tabSelected="1" view="pageBreakPreview" topLeftCell="A18" zoomScale="60" zoomScaleNormal="70" workbookViewId="0">
      <selection activeCell="O26" sqref="O26"/>
    </sheetView>
  </sheetViews>
  <sheetFormatPr defaultRowHeight="15" x14ac:dyDescent="0.25"/>
  <cols>
    <col min="1" max="1" width="9.42578125" style="23" customWidth="1"/>
    <col min="2" max="2" width="17.28515625" customWidth="1"/>
    <col min="3" max="3" width="54.28515625" style="108" customWidth="1"/>
    <col min="4" max="4" width="10.28515625" customWidth="1"/>
    <col min="5" max="5" width="12.5703125" customWidth="1"/>
    <col min="6" max="6" width="11.5703125" customWidth="1"/>
    <col min="7" max="7" width="15.7109375" customWidth="1"/>
    <col min="8" max="8" width="14" customWidth="1"/>
    <col min="9" max="9" width="17.85546875" style="29" customWidth="1"/>
    <col min="10" max="10" width="22.28515625" style="29" customWidth="1"/>
    <col min="11" max="11" width="18.28515625" style="150" customWidth="1"/>
    <col min="12" max="12" width="52.5703125" style="21" customWidth="1"/>
    <col min="13" max="13" width="17.42578125" style="29" customWidth="1"/>
    <col min="14" max="14" width="14.140625" style="21" customWidth="1"/>
    <col min="15" max="16" width="13.28515625" customWidth="1"/>
    <col min="17" max="17" width="16.140625" customWidth="1"/>
    <col min="18" max="18" width="15.28515625" style="126" customWidth="1"/>
    <col min="19" max="19" width="12.42578125" style="55" customWidth="1"/>
    <col min="20" max="20" width="14.7109375" style="55" customWidth="1"/>
    <col min="21" max="21" width="12.42578125" customWidth="1"/>
    <col min="22" max="22" width="12.140625" style="23" customWidth="1"/>
    <col min="23" max="24" width="11.85546875" style="55" customWidth="1"/>
    <col min="25" max="25" width="26" customWidth="1"/>
    <col min="26" max="26" width="25.7109375" customWidth="1"/>
  </cols>
  <sheetData>
    <row r="1" spans="1:30" ht="15.75" x14ac:dyDescent="0.25">
      <c r="A1" s="2"/>
      <c r="B1" s="1"/>
      <c r="C1" s="102"/>
      <c r="D1" s="1"/>
      <c r="E1" s="1"/>
      <c r="F1" s="1"/>
      <c r="G1" s="1"/>
      <c r="H1" s="1"/>
      <c r="I1" s="26"/>
      <c r="J1" s="26"/>
      <c r="K1" s="141"/>
      <c r="L1" s="3"/>
      <c r="M1" s="26"/>
      <c r="N1" s="3"/>
      <c r="O1" s="1"/>
      <c r="P1" s="1"/>
      <c r="Q1" s="1"/>
      <c r="R1" s="122"/>
      <c r="S1" s="51"/>
      <c r="T1" s="51"/>
      <c r="U1" s="1"/>
      <c r="V1" s="2"/>
      <c r="W1" s="51"/>
      <c r="X1" s="51"/>
      <c r="Y1" s="2"/>
      <c r="Z1" s="74" t="s">
        <v>0</v>
      </c>
    </row>
    <row r="2" spans="1:30" ht="15.75" x14ac:dyDescent="0.25">
      <c r="A2" s="2"/>
      <c r="B2" s="1"/>
      <c r="C2" s="102"/>
      <c r="D2" s="1"/>
      <c r="E2" s="1"/>
      <c r="F2" s="1"/>
      <c r="G2" s="1"/>
      <c r="H2" s="1"/>
      <c r="I2" s="26"/>
      <c r="J2" s="26"/>
      <c r="K2" s="141"/>
      <c r="L2" s="3"/>
      <c r="M2" s="26"/>
      <c r="N2" s="3"/>
      <c r="O2" s="1"/>
      <c r="P2" s="1"/>
      <c r="Q2" s="1"/>
      <c r="R2" s="122"/>
      <c r="S2" s="51"/>
      <c r="T2" s="51"/>
      <c r="U2" s="1"/>
      <c r="V2" s="2"/>
      <c r="W2" s="51"/>
      <c r="X2" s="51"/>
      <c r="Y2" s="2"/>
      <c r="Z2" s="75" t="s">
        <v>1</v>
      </c>
    </row>
    <row r="3" spans="1:30" ht="15.75" x14ac:dyDescent="0.25">
      <c r="A3" s="2"/>
      <c r="B3" s="1"/>
      <c r="C3" s="102"/>
      <c r="D3" s="1"/>
      <c r="E3" s="1"/>
      <c r="F3" s="1"/>
      <c r="G3" s="1"/>
      <c r="H3" s="1"/>
      <c r="I3" s="26"/>
      <c r="J3" s="26"/>
      <c r="K3" s="141"/>
      <c r="L3" s="3"/>
      <c r="M3" s="26"/>
      <c r="N3" s="3"/>
      <c r="O3" s="1"/>
      <c r="P3" s="1"/>
      <c r="Q3" s="1"/>
      <c r="R3" s="122"/>
      <c r="S3" s="51"/>
      <c r="T3" s="51"/>
      <c r="U3" s="1"/>
      <c r="V3" s="2"/>
      <c r="W3" s="51"/>
      <c r="X3" s="51"/>
      <c r="Y3" s="2"/>
      <c r="Z3" s="74" t="s">
        <v>2</v>
      </c>
    </row>
    <row r="4" spans="1:30" ht="15.75" x14ac:dyDescent="0.25">
      <c r="A4" s="2"/>
      <c r="B4" s="1"/>
      <c r="C4" s="102"/>
      <c r="D4" s="1"/>
      <c r="E4" s="1"/>
      <c r="F4" s="1"/>
      <c r="G4" s="1"/>
      <c r="H4" s="1"/>
      <c r="I4" s="26"/>
      <c r="J4" s="26"/>
      <c r="K4" s="141"/>
      <c r="L4" s="3"/>
      <c r="M4" s="26"/>
      <c r="N4" s="3"/>
      <c r="O4" s="3"/>
      <c r="P4" s="1"/>
      <c r="Q4" s="1"/>
      <c r="R4" s="122"/>
      <c r="S4" s="51"/>
      <c r="T4" s="51"/>
      <c r="U4" s="1"/>
      <c r="V4" s="2"/>
      <c r="W4" s="51"/>
      <c r="X4" s="51"/>
      <c r="Y4" s="2"/>
      <c r="Z4" s="74" t="s">
        <v>3</v>
      </c>
    </row>
    <row r="5" spans="1:30" ht="15.75" x14ac:dyDescent="0.25">
      <c r="A5" s="2"/>
      <c r="B5" s="1"/>
      <c r="C5" s="102"/>
      <c r="D5" s="1"/>
      <c r="E5" s="1"/>
      <c r="F5" s="1"/>
      <c r="G5" s="1"/>
      <c r="H5" s="1"/>
      <c r="I5" s="26"/>
      <c r="J5" s="26"/>
      <c r="K5" s="141"/>
      <c r="L5" s="5">
        <v>0</v>
      </c>
      <c r="M5" s="71"/>
      <c r="N5" s="5">
        <v>100</v>
      </c>
      <c r="O5" s="6"/>
      <c r="P5" s="6"/>
      <c r="Q5" s="6"/>
      <c r="R5" s="123" t="e">
        <v>#VALUE!</v>
      </c>
      <c r="S5" s="52">
        <v>60.335909834951003</v>
      </c>
      <c r="T5" s="52">
        <v>0</v>
      </c>
      <c r="U5" s="6"/>
      <c r="V5" s="2"/>
      <c r="W5" s="51"/>
      <c r="X5" s="51"/>
      <c r="Y5" s="2"/>
      <c r="Z5" s="74" t="s">
        <v>4</v>
      </c>
    </row>
    <row r="6" spans="1:30" ht="15.75" x14ac:dyDescent="0.25">
      <c r="A6" s="2"/>
      <c r="B6" s="1"/>
      <c r="C6" s="102"/>
      <c r="D6" s="1"/>
      <c r="E6" s="1"/>
      <c r="F6" s="1"/>
      <c r="G6" s="1"/>
      <c r="H6" s="1"/>
      <c r="I6" s="26"/>
      <c r="J6" s="26"/>
      <c r="K6" s="141"/>
      <c r="L6" s="5"/>
      <c r="M6" s="71"/>
      <c r="N6" s="5"/>
      <c r="O6" s="6"/>
      <c r="P6" s="6"/>
      <c r="Q6" s="6" t="s">
        <v>34</v>
      </c>
      <c r="R6" s="123"/>
      <c r="S6" s="52"/>
      <c r="T6" s="52"/>
      <c r="U6" s="6"/>
      <c r="V6" s="2"/>
      <c r="W6" s="51"/>
      <c r="X6" s="51"/>
      <c r="Y6" s="2"/>
      <c r="Z6" s="74" t="s">
        <v>5</v>
      </c>
    </row>
    <row r="7" spans="1:30" ht="15.75" x14ac:dyDescent="0.25">
      <c r="A7" s="2"/>
      <c r="B7" s="1"/>
      <c r="C7" s="102"/>
      <c r="D7" s="1"/>
      <c r="E7" s="1"/>
      <c r="F7" s="1"/>
      <c r="G7" s="1"/>
      <c r="H7" s="1"/>
      <c r="I7" s="26"/>
      <c r="J7" s="26"/>
      <c r="K7" s="141"/>
      <c r="L7" s="3"/>
      <c r="M7" s="26"/>
      <c r="N7" s="3"/>
      <c r="O7" s="1"/>
      <c r="P7" s="1"/>
      <c r="Q7" s="1"/>
      <c r="R7" s="122"/>
      <c r="S7" s="51"/>
      <c r="T7" s="51"/>
      <c r="U7" s="1"/>
      <c r="V7" s="2"/>
      <c r="W7" s="51"/>
      <c r="X7" s="51"/>
      <c r="Y7" s="1"/>
      <c r="Z7" s="4"/>
    </row>
    <row r="8" spans="1:30" ht="20.25" x14ac:dyDescent="0.3">
      <c r="A8" s="2"/>
      <c r="B8" s="1"/>
      <c r="C8" s="102"/>
      <c r="D8" s="1"/>
      <c r="E8" s="1"/>
      <c r="F8" s="1"/>
      <c r="G8" s="1"/>
      <c r="H8" s="1"/>
      <c r="I8" s="26"/>
      <c r="J8" s="26"/>
      <c r="K8" s="142" t="s">
        <v>55</v>
      </c>
      <c r="L8" s="3"/>
      <c r="M8" s="26"/>
      <c r="N8" s="3"/>
      <c r="O8" s="1"/>
      <c r="P8" s="1"/>
      <c r="Q8" s="1"/>
      <c r="R8" s="122"/>
      <c r="S8" s="51"/>
      <c r="T8" s="51"/>
      <c r="U8" s="1"/>
      <c r="V8" s="2"/>
      <c r="W8" s="51"/>
      <c r="X8" s="51"/>
      <c r="Y8" s="1"/>
      <c r="Z8" s="4"/>
    </row>
    <row r="9" spans="1:30" ht="15.75" x14ac:dyDescent="0.25">
      <c r="A9" s="2"/>
      <c r="B9" s="1"/>
      <c r="C9" s="102"/>
      <c r="D9" s="1"/>
      <c r="E9" s="1"/>
      <c r="F9" s="1"/>
      <c r="G9" s="1"/>
      <c r="H9" s="1"/>
      <c r="I9" s="26"/>
      <c r="J9" s="26"/>
      <c r="K9" s="141"/>
      <c r="L9" s="3"/>
      <c r="M9" s="26"/>
      <c r="N9" s="3"/>
      <c r="O9" s="1"/>
      <c r="P9" s="1"/>
      <c r="Q9" s="1"/>
      <c r="R9" s="122"/>
      <c r="S9" s="51"/>
      <c r="T9" s="51"/>
      <c r="U9" s="1"/>
      <c r="V9" s="2"/>
      <c r="W9" s="51"/>
      <c r="X9" s="51"/>
      <c r="Y9" s="1"/>
      <c r="Z9" s="1"/>
    </row>
    <row r="10" spans="1:30" ht="28.5" customHeight="1" x14ac:dyDescent="0.25">
      <c r="A10" s="85" t="s">
        <v>34</v>
      </c>
      <c r="B10" s="166" t="s">
        <v>49</v>
      </c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86"/>
      <c r="AB10" s="86"/>
      <c r="AC10" s="86"/>
      <c r="AD10" s="86"/>
    </row>
    <row r="11" spans="1:30" ht="22.5" customHeight="1" x14ac:dyDescent="0.25">
      <c r="A11" s="2"/>
      <c r="B11" s="1"/>
      <c r="C11" s="102"/>
      <c r="D11" s="1"/>
      <c r="F11" s="86"/>
      <c r="G11" s="86"/>
      <c r="H11" s="86"/>
      <c r="I11" s="143"/>
      <c r="J11" s="124"/>
      <c r="K11" s="144" t="s">
        <v>50</v>
      </c>
      <c r="M11" s="86"/>
      <c r="N11" s="86"/>
      <c r="O11" s="86"/>
      <c r="P11" s="86"/>
      <c r="Q11" s="86"/>
      <c r="R11" s="124"/>
      <c r="S11" s="86"/>
      <c r="T11" s="86"/>
      <c r="U11" s="86"/>
      <c r="V11" s="124"/>
      <c r="W11" s="86"/>
      <c r="X11" s="86"/>
      <c r="Y11" s="86"/>
      <c r="Z11" s="86"/>
      <c r="AA11" s="86"/>
      <c r="AB11" s="86"/>
      <c r="AC11" s="86"/>
      <c r="AD11" s="86"/>
    </row>
    <row r="12" spans="1:30" ht="15.75" x14ac:dyDescent="0.25">
      <c r="A12" s="49"/>
      <c r="B12" s="1"/>
      <c r="C12" s="102"/>
      <c r="D12" s="1"/>
      <c r="E12" s="1"/>
      <c r="F12" s="1"/>
      <c r="G12" s="1"/>
      <c r="H12" s="1"/>
      <c r="I12" s="26"/>
      <c r="J12" s="26"/>
      <c r="K12" s="141"/>
      <c r="L12" s="3"/>
      <c r="M12" s="26"/>
      <c r="N12" s="3"/>
      <c r="O12" s="1"/>
      <c r="P12" s="1"/>
      <c r="Q12" s="1"/>
      <c r="R12" s="122"/>
      <c r="S12" s="51"/>
      <c r="T12" s="51"/>
      <c r="U12" s="1"/>
      <c r="V12" s="2"/>
      <c r="W12" s="51"/>
      <c r="X12" s="51"/>
      <c r="Y12" s="1"/>
      <c r="Z12" s="1"/>
    </row>
    <row r="13" spans="1:30" ht="48.75" customHeight="1" x14ac:dyDescent="0.25">
      <c r="A13" s="188" t="s">
        <v>6</v>
      </c>
      <c r="B13" s="171" t="s">
        <v>7</v>
      </c>
      <c r="C13" s="171"/>
      <c r="D13" s="171"/>
      <c r="E13" s="171"/>
      <c r="F13" s="171"/>
      <c r="G13" s="171"/>
      <c r="H13" s="172" t="s">
        <v>8</v>
      </c>
      <c r="I13" s="175" t="s">
        <v>9</v>
      </c>
      <c r="J13" s="175"/>
      <c r="K13" s="175"/>
      <c r="L13" s="175"/>
      <c r="M13" s="176" t="s">
        <v>10</v>
      </c>
      <c r="N13" s="177"/>
      <c r="O13" s="177"/>
      <c r="P13" s="178"/>
      <c r="Q13" s="172" t="s">
        <v>11</v>
      </c>
      <c r="R13" s="172"/>
      <c r="S13" s="171"/>
      <c r="T13" s="171"/>
      <c r="U13" s="171"/>
      <c r="V13" s="171"/>
      <c r="W13" s="171"/>
      <c r="X13" s="171"/>
      <c r="Y13" s="172" t="s">
        <v>12</v>
      </c>
      <c r="Z13" s="172" t="s">
        <v>43</v>
      </c>
    </row>
    <row r="14" spans="1:30" ht="136.5" customHeight="1" x14ac:dyDescent="0.25">
      <c r="A14" s="194"/>
      <c r="B14" s="172" t="s">
        <v>13</v>
      </c>
      <c r="C14" s="188" t="s">
        <v>14</v>
      </c>
      <c r="D14" s="172" t="s">
        <v>15</v>
      </c>
      <c r="E14" s="171" t="s">
        <v>16</v>
      </c>
      <c r="F14" s="171"/>
      <c r="G14" s="172" t="s">
        <v>17</v>
      </c>
      <c r="H14" s="173"/>
      <c r="I14" s="190" t="s">
        <v>18</v>
      </c>
      <c r="J14" s="190" t="s">
        <v>19</v>
      </c>
      <c r="K14" s="192" t="s">
        <v>40</v>
      </c>
      <c r="L14" s="179" t="s">
        <v>41</v>
      </c>
      <c r="M14" s="181" t="s">
        <v>42</v>
      </c>
      <c r="N14" s="182"/>
      <c r="O14" s="172" t="s">
        <v>20</v>
      </c>
      <c r="P14" s="183" t="s">
        <v>21</v>
      </c>
      <c r="Q14" s="167" t="s">
        <v>38</v>
      </c>
      <c r="R14" s="168"/>
      <c r="S14" s="169" t="s">
        <v>22</v>
      </c>
      <c r="T14" s="170"/>
      <c r="U14" s="171" t="s">
        <v>23</v>
      </c>
      <c r="V14" s="171"/>
      <c r="W14" s="170" t="s">
        <v>24</v>
      </c>
      <c r="X14" s="170"/>
      <c r="Y14" s="173"/>
      <c r="Z14" s="173"/>
    </row>
    <row r="15" spans="1:30" ht="51.75" customHeight="1" x14ac:dyDescent="0.25">
      <c r="A15" s="189"/>
      <c r="B15" s="174"/>
      <c r="C15" s="189"/>
      <c r="D15" s="174"/>
      <c r="E15" s="81" t="s">
        <v>25</v>
      </c>
      <c r="F15" s="81" t="s">
        <v>26</v>
      </c>
      <c r="G15" s="174"/>
      <c r="H15" s="174"/>
      <c r="I15" s="191"/>
      <c r="J15" s="191"/>
      <c r="K15" s="193"/>
      <c r="L15" s="180"/>
      <c r="M15" s="79" t="s">
        <v>27</v>
      </c>
      <c r="N15" s="82" t="s">
        <v>28</v>
      </c>
      <c r="O15" s="174"/>
      <c r="P15" s="174"/>
      <c r="Q15" s="83" t="s">
        <v>29</v>
      </c>
      <c r="R15" s="100" t="s">
        <v>30</v>
      </c>
      <c r="S15" s="58" t="s">
        <v>29</v>
      </c>
      <c r="T15" s="58" t="s">
        <v>30</v>
      </c>
      <c r="U15" s="81" t="s">
        <v>25</v>
      </c>
      <c r="V15" s="99" t="s">
        <v>26</v>
      </c>
      <c r="W15" s="58" t="s">
        <v>29</v>
      </c>
      <c r="X15" s="58" t="s">
        <v>30</v>
      </c>
      <c r="Y15" s="174"/>
      <c r="Z15" s="174"/>
    </row>
    <row r="16" spans="1:30" s="22" customFormat="1" ht="28.5" customHeight="1" x14ac:dyDescent="0.25">
      <c r="A16" s="42">
        <v>1</v>
      </c>
      <c r="B16" s="96">
        <v>2</v>
      </c>
      <c r="C16" s="42">
        <v>3</v>
      </c>
      <c r="D16" s="96">
        <v>4</v>
      </c>
      <c r="E16" s="96">
        <v>5</v>
      </c>
      <c r="F16" s="96">
        <v>6</v>
      </c>
      <c r="G16" s="96">
        <v>7</v>
      </c>
      <c r="H16" s="96">
        <v>8</v>
      </c>
      <c r="I16" s="10">
        <v>9</v>
      </c>
      <c r="J16" s="10">
        <v>10</v>
      </c>
      <c r="K16" s="145">
        <v>11</v>
      </c>
      <c r="L16" s="40">
        <v>12</v>
      </c>
      <c r="M16" s="72">
        <v>13</v>
      </c>
      <c r="N16" s="40">
        <v>14</v>
      </c>
      <c r="O16" s="96">
        <v>15</v>
      </c>
      <c r="P16" s="96">
        <v>16</v>
      </c>
      <c r="Q16" s="96">
        <v>17</v>
      </c>
      <c r="R16" s="42">
        <v>18</v>
      </c>
      <c r="S16" s="95">
        <v>19</v>
      </c>
      <c r="T16" s="95">
        <v>20</v>
      </c>
      <c r="U16" s="96">
        <v>21</v>
      </c>
      <c r="V16" s="42">
        <v>22</v>
      </c>
      <c r="W16" s="95">
        <v>23</v>
      </c>
      <c r="X16" s="95">
        <v>24</v>
      </c>
      <c r="Y16" s="96">
        <v>25</v>
      </c>
      <c r="Z16" s="96">
        <v>26</v>
      </c>
    </row>
    <row r="17" spans="1:26" s="41" customFormat="1" ht="53.25" customHeight="1" x14ac:dyDescent="0.25">
      <c r="A17" s="42"/>
      <c r="B17" s="184" t="s">
        <v>114</v>
      </c>
      <c r="C17" s="185"/>
      <c r="D17" s="42"/>
      <c r="E17" s="42"/>
      <c r="F17" s="42"/>
      <c r="G17" s="42"/>
      <c r="H17" s="42"/>
      <c r="I17" s="42"/>
      <c r="J17" s="42"/>
      <c r="K17" s="116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s="41" customFormat="1" ht="79.900000000000006" customHeight="1" x14ac:dyDescent="0.25">
      <c r="A18" s="42">
        <v>1</v>
      </c>
      <c r="B18" s="96" t="s">
        <v>39</v>
      </c>
      <c r="C18" s="103" t="s">
        <v>93</v>
      </c>
      <c r="D18" s="96" t="s">
        <v>35</v>
      </c>
      <c r="E18" s="96">
        <v>1</v>
      </c>
      <c r="F18" s="96">
        <v>1</v>
      </c>
      <c r="G18" s="96" t="s">
        <v>104</v>
      </c>
      <c r="H18" s="96"/>
      <c r="I18" s="11">
        <v>22407.58</v>
      </c>
      <c r="J18" s="11">
        <v>14918.732142857099</v>
      </c>
      <c r="K18" s="146">
        <f>I18-J18</f>
        <v>7488.8478571429023</v>
      </c>
      <c r="L18" s="10" t="s">
        <v>111</v>
      </c>
      <c r="M18" s="97">
        <f>J18</f>
        <v>14918.732142857099</v>
      </c>
      <c r="N18" s="40"/>
      <c r="O18" s="96"/>
      <c r="P18" s="96"/>
      <c r="Q18" s="96"/>
      <c r="R18" s="116">
        <v>1039.7360000000001</v>
      </c>
      <c r="S18" s="95"/>
      <c r="T18" s="95">
        <v>100</v>
      </c>
      <c r="U18" s="96"/>
      <c r="V18" s="42"/>
      <c r="W18" s="95"/>
      <c r="X18" s="95"/>
      <c r="Y18" s="96"/>
      <c r="Z18" s="96" t="s">
        <v>31</v>
      </c>
    </row>
    <row r="19" spans="1:26" s="41" customFormat="1" ht="55.5" customHeight="1" x14ac:dyDescent="0.25">
      <c r="A19" s="42">
        <v>2</v>
      </c>
      <c r="B19" s="96" t="s">
        <v>39</v>
      </c>
      <c r="C19" s="103" t="s">
        <v>94</v>
      </c>
      <c r="D19" s="96" t="s">
        <v>35</v>
      </c>
      <c r="E19" s="96">
        <v>9</v>
      </c>
      <c r="F19" s="96">
        <v>9</v>
      </c>
      <c r="G19" s="96" t="s">
        <v>104</v>
      </c>
      <c r="H19" s="96"/>
      <c r="I19" s="11">
        <v>47148.15</v>
      </c>
      <c r="J19" s="11">
        <f>81273.136/1.12</f>
        <v>72565.299999999988</v>
      </c>
      <c r="K19" s="146">
        <f>I19-J19</f>
        <v>-25417.149999999987</v>
      </c>
      <c r="L19" s="10" t="s">
        <v>118</v>
      </c>
      <c r="M19" s="72">
        <f>J19</f>
        <v>72565.299999999988</v>
      </c>
      <c r="N19" s="40"/>
      <c r="O19" s="96"/>
      <c r="P19" s="96"/>
      <c r="Q19" s="96"/>
      <c r="R19" s="116">
        <v>1136.2950000000001</v>
      </c>
      <c r="S19" s="95"/>
      <c r="T19" s="95">
        <v>100</v>
      </c>
      <c r="U19" s="96"/>
      <c r="V19" s="42"/>
      <c r="W19" s="95"/>
      <c r="X19" s="95"/>
      <c r="Y19" s="96"/>
      <c r="Z19" s="96" t="s">
        <v>31</v>
      </c>
    </row>
    <row r="20" spans="1:26" s="41" customFormat="1" ht="82.15" customHeight="1" x14ac:dyDescent="0.25">
      <c r="A20" s="42">
        <v>3</v>
      </c>
      <c r="B20" s="96" t="s">
        <v>39</v>
      </c>
      <c r="C20" s="103" t="s">
        <v>95</v>
      </c>
      <c r="D20" s="96" t="s">
        <v>35</v>
      </c>
      <c r="E20" s="96">
        <v>2</v>
      </c>
      <c r="F20" s="96">
        <v>2</v>
      </c>
      <c r="G20" s="96" t="s">
        <v>104</v>
      </c>
      <c r="H20" s="96"/>
      <c r="I20" s="11">
        <v>23799.42</v>
      </c>
      <c r="J20" s="10">
        <f>13104/1.12</f>
        <v>11699.999999999998</v>
      </c>
      <c r="K20" s="146">
        <f>I20-J20</f>
        <v>12099.42</v>
      </c>
      <c r="L20" s="10" t="s">
        <v>111</v>
      </c>
      <c r="M20" s="72">
        <f t="shared" ref="M20:M28" si="0">J20</f>
        <v>11699.999999999998</v>
      </c>
      <c r="N20" s="40"/>
      <c r="O20" s="96"/>
      <c r="P20" s="96"/>
      <c r="Q20" s="96"/>
      <c r="R20" s="116">
        <v>760.32299999999998</v>
      </c>
      <c r="S20" s="95"/>
      <c r="T20" s="95">
        <v>100</v>
      </c>
      <c r="U20" s="96"/>
      <c r="V20" s="42"/>
      <c r="W20" s="95"/>
      <c r="X20" s="95"/>
      <c r="Y20" s="96"/>
      <c r="Z20" s="96" t="s">
        <v>31</v>
      </c>
    </row>
    <row r="21" spans="1:26" s="41" customFormat="1" ht="76.900000000000006" customHeight="1" x14ac:dyDescent="0.25">
      <c r="A21" s="42">
        <v>4</v>
      </c>
      <c r="B21" s="96" t="s">
        <v>39</v>
      </c>
      <c r="C21" s="103" t="s">
        <v>96</v>
      </c>
      <c r="D21" s="96" t="s">
        <v>35</v>
      </c>
      <c r="E21" s="96">
        <v>2</v>
      </c>
      <c r="F21" s="96">
        <v>2</v>
      </c>
      <c r="G21" s="96" t="s">
        <v>104</v>
      </c>
      <c r="H21" s="96"/>
      <c r="I21" s="11">
        <v>19826.753000000001</v>
      </c>
      <c r="J21" s="10">
        <v>12900</v>
      </c>
      <c r="K21" s="146">
        <f>I21-J21</f>
        <v>6926.7530000000006</v>
      </c>
      <c r="L21" s="10" t="s">
        <v>111</v>
      </c>
      <c r="M21" s="72">
        <f t="shared" si="0"/>
        <v>12900</v>
      </c>
      <c r="N21" s="40"/>
      <c r="O21" s="96"/>
      <c r="P21" s="96"/>
      <c r="Q21" s="96"/>
      <c r="R21" s="42"/>
      <c r="S21" s="95"/>
      <c r="T21" s="95"/>
      <c r="U21" s="96"/>
      <c r="V21" s="42"/>
      <c r="W21" s="95"/>
      <c r="X21" s="95"/>
      <c r="Y21" s="96"/>
      <c r="Z21" s="96" t="s">
        <v>31</v>
      </c>
    </row>
    <row r="22" spans="1:26" s="41" customFormat="1" ht="87" customHeight="1" x14ac:dyDescent="0.25">
      <c r="A22" s="42">
        <v>5</v>
      </c>
      <c r="B22" s="96" t="s">
        <v>39</v>
      </c>
      <c r="C22" s="103" t="s">
        <v>97</v>
      </c>
      <c r="D22" s="96" t="s">
        <v>106</v>
      </c>
      <c r="E22" s="96">
        <v>1326.15</v>
      </c>
      <c r="F22" s="96">
        <v>0</v>
      </c>
      <c r="G22" s="96" t="s">
        <v>104</v>
      </c>
      <c r="H22" s="96"/>
      <c r="I22" s="11">
        <v>110540.20535714284</v>
      </c>
      <c r="J22" s="10">
        <v>0</v>
      </c>
      <c r="K22" s="146">
        <f t="shared" ref="K22:K26" si="1">I22-J22</f>
        <v>110540.20535714284</v>
      </c>
      <c r="L22" s="30" t="s">
        <v>109</v>
      </c>
      <c r="M22" s="72">
        <f t="shared" si="0"/>
        <v>0</v>
      </c>
      <c r="N22" s="40"/>
      <c r="O22" s="96"/>
      <c r="P22" s="96"/>
      <c r="Q22" s="96"/>
      <c r="R22" s="116">
        <v>8326.768</v>
      </c>
      <c r="S22" s="95"/>
      <c r="T22" s="95"/>
      <c r="U22" s="96"/>
      <c r="V22" s="42"/>
      <c r="W22" s="95"/>
      <c r="X22" s="95"/>
      <c r="Y22" s="96"/>
      <c r="Z22" s="96" t="s">
        <v>31</v>
      </c>
    </row>
    <row r="23" spans="1:26" s="41" customFormat="1" ht="54.75" customHeight="1" x14ac:dyDescent="0.25">
      <c r="A23" s="42">
        <v>6</v>
      </c>
      <c r="B23" s="96" t="s">
        <v>39</v>
      </c>
      <c r="C23" s="103" t="s">
        <v>98</v>
      </c>
      <c r="D23" s="96" t="s">
        <v>35</v>
      </c>
      <c r="E23" s="96">
        <v>1</v>
      </c>
      <c r="F23" s="96">
        <v>1</v>
      </c>
      <c r="G23" s="96" t="s">
        <v>104</v>
      </c>
      <c r="H23" s="96"/>
      <c r="I23" s="11">
        <v>8856.69</v>
      </c>
      <c r="J23" s="10">
        <v>9774</v>
      </c>
      <c r="K23" s="146">
        <f t="shared" si="1"/>
        <v>-917.30999999999949</v>
      </c>
      <c r="L23" s="10" t="s">
        <v>118</v>
      </c>
      <c r="M23" s="72">
        <f t="shared" si="0"/>
        <v>9774</v>
      </c>
      <c r="N23" s="40"/>
      <c r="O23" s="96"/>
      <c r="P23" s="96"/>
      <c r="Q23" s="96"/>
      <c r="R23" s="116">
        <v>447.5</v>
      </c>
      <c r="S23" s="95"/>
      <c r="T23" s="95">
        <v>100</v>
      </c>
      <c r="U23" s="96"/>
      <c r="V23" s="42"/>
      <c r="W23" s="95"/>
      <c r="X23" s="95"/>
      <c r="Y23" s="96"/>
      <c r="Z23" s="96" t="s">
        <v>31</v>
      </c>
    </row>
    <row r="24" spans="1:26" s="41" customFormat="1" ht="60" customHeight="1" x14ac:dyDescent="0.25">
      <c r="A24" s="42">
        <v>7</v>
      </c>
      <c r="B24" s="96" t="s">
        <v>39</v>
      </c>
      <c r="C24" s="103" t="s">
        <v>99</v>
      </c>
      <c r="D24" s="96" t="s">
        <v>35</v>
      </c>
      <c r="E24" s="96">
        <v>3</v>
      </c>
      <c r="F24" s="96">
        <v>3</v>
      </c>
      <c r="G24" s="96" t="s">
        <v>104</v>
      </c>
      <c r="H24" s="96"/>
      <c r="I24" s="11">
        <v>49612.722000000002</v>
      </c>
      <c r="J24" s="11">
        <f>71620.584/1.12</f>
        <v>63946.95</v>
      </c>
      <c r="K24" s="146">
        <f t="shared" si="1"/>
        <v>-14334.227999999996</v>
      </c>
      <c r="L24" s="10" t="s">
        <v>118</v>
      </c>
      <c r="M24" s="72">
        <f t="shared" si="0"/>
        <v>63946.95</v>
      </c>
      <c r="N24" s="40"/>
      <c r="O24" s="96"/>
      <c r="P24" s="96"/>
      <c r="Q24" s="96"/>
      <c r="R24" s="116">
        <v>392.56600000000003</v>
      </c>
      <c r="S24" s="95"/>
      <c r="T24" s="95">
        <v>100</v>
      </c>
      <c r="U24" s="96"/>
      <c r="V24" s="42"/>
      <c r="W24" s="95"/>
      <c r="X24" s="95"/>
      <c r="Y24" s="96"/>
      <c r="Z24" s="96" t="s">
        <v>31</v>
      </c>
    </row>
    <row r="25" spans="1:26" s="41" customFormat="1" ht="66" customHeight="1" x14ac:dyDescent="0.25">
      <c r="A25" s="42">
        <v>8</v>
      </c>
      <c r="B25" s="96" t="s">
        <v>39</v>
      </c>
      <c r="C25" s="103" t="s">
        <v>100</v>
      </c>
      <c r="D25" s="96" t="s">
        <v>36</v>
      </c>
      <c r="E25" s="96">
        <v>1</v>
      </c>
      <c r="F25" s="96">
        <v>1</v>
      </c>
      <c r="G25" s="96" t="s">
        <v>104</v>
      </c>
      <c r="H25" s="96"/>
      <c r="I25" s="11">
        <v>36696.428571428602</v>
      </c>
      <c r="J25" s="11">
        <v>41100</v>
      </c>
      <c r="K25" s="146">
        <f t="shared" si="1"/>
        <v>-4403.5714285713984</v>
      </c>
      <c r="L25" s="10" t="s">
        <v>118</v>
      </c>
      <c r="M25" s="72">
        <f t="shared" si="0"/>
        <v>41100</v>
      </c>
      <c r="N25" s="40"/>
      <c r="O25" s="96"/>
      <c r="P25" s="96"/>
      <c r="Q25" s="96"/>
      <c r="R25" s="42"/>
      <c r="S25" s="95"/>
      <c r="T25" s="95"/>
      <c r="U25" s="96"/>
      <c r="V25" s="42"/>
      <c r="W25" s="95"/>
      <c r="X25" s="95"/>
      <c r="Y25" s="96"/>
      <c r="Z25" s="96" t="s">
        <v>31</v>
      </c>
    </row>
    <row r="26" spans="1:26" s="41" customFormat="1" ht="52.5" customHeight="1" x14ac:dyDescent="0.25">
      <c r="A26" s="42">
        <v>9</v>
      </c>
      <c r="B26" s="96" t="s">
        <v>39</v>
      </c>
      <c r="C26" s="103" t="s">
        <v>101</v>
      </c>
      <c r="D26" s="96" t="s">
        <v>35</v>
      </c>
      <c r="E26" s="96">
        <v>1</v>
      </c>
      <c r="F26" s="96">
        <v>1</v>
      </c>
      <c r="G26" s="96" t="s">
        <v>104</v>
      </c>
      <c r="H26" s="96"/>
      <c r="I26" s="11">
        <v>101759.12</v>
      </c>
      <c r="J26" s="11">
        <f>121978.08/1.12</f>
        <v>108908.99999999999</v>
      </c>
      <c r="K26" s="146">
        <f t="shared" si="1"/>
        <v>-7149.8799999999901</v>
      </c>
      <c r="L26" s="10" t="s">
        <v>118</v>
      </c>
      <c r="M26" s="72">
        <f t="shared" si="0"/>
        <v>108908.99999999999</v>
      </c>
      <c r="N26" s="40"/>
      <c r="O26" s="96"/>
      <c r="P26" s="96"/>
      <c r="Q26" s="96"/>
      <c r="R26" s="116">
        <v>1280.1510000000001</v>
      </c>
      <c r="S26" s="95"/>
      <c r="T26" s="95">
        <v>100</v>
      </c>
      <c r="U26" s="96"/>
      <c r="V26" s="42"/>
      <c r="W26" s="95"/>
      <c r="X26" s="95"/>
      <c r="Y26" s="96"/>
      <c r="Z26" s="96" t="s">
        <v>31</v>
      </c>
    </row>
    <row r="27" spans="1:26" s="41" customFormat="1" ht="74.45" customHeight="1" x14ac:dyDescent="0.25">
      <c r="A27" s="42">
        <v>10</v>
      </c>
      <c r="B27" s="96" t="s">
        <v>39</v>
      </c>
      <c r="C27" s="103" t="s">
        <v>102</v>
      </c>
      <c r="D27" s="96" t="s">
        <v>35</v>
      </c>
      <c r="E27" s="96">
        <v>2</v>
      </c>
      <c r="F27" s="96">
        <v>2</v>
      </c>
      <c r="G27" s="96" t="s">
        <v>104</v>
      </c>
      <c r="H27" s="96"/>
      <c r="I27" s="11">
        <v>8891.99</v>
      </c>
      <c r="J27" s="11">
        <f>6997.76/1.12</f>
        <v>6248</v>
      </c>
      <c r="K27" s="146">
        <f>I27-J27</f>
        <v>2643.99</v>
      </c>
      <c r="L27" s="10" t="s">
        <v>111</v>
      </c>
      <c r="M27" s="72">
        <f t="shared" si="0"/>
        <v>6248</v>
      </c>
      <c r="N27" s="40"/>
      <c r="O27" s="96"/>
      <c r="P27" s="96"/>
      <c r="Q27" s="96"/>
      <c r="R27" s="116">
        <v>706.09899999999993</v>
      </c>
      <c r="S27" s="95"/>
      <c r="T27" s="95">
        <v>100</v>
      </c>
      <c r="U27" s="96"/>
      <c r="V27" s="42"/>
      <c r="W27" s="95"/>
      <c r="X27" s="95"/>
      <c r="Y27" s="96"/>
      <c r="Z27" s="96" t="s">
        <v>31</v>
      </c>
    </row>
    <row r="28" spans="1:26" s="41" customFormat="1" ht="63.75" customHeight="1" x14ac:dyDescent="0.25">
      <c r="A28" s="42">
        <v>11</v>
      </c>
      <c r="B28" s="96" t="s">
        <v>39</v>
      </c>
      <c r="C28" s="103" t="s">
        <v>103</v>
      </c>
      <c r="D28" s="96" t="s">
        <v>35</v>
      </c>
      <c r="E28" s="96">
        <v>1</v>
      </c>
      <c r="F28" s="96">
        <v>1</v>
      </c>
      <c r="G28" s="96" t="s">
        <v>104</v>
      </c>
      <c r="H28" s="96"/>
      <c r="I28" s="11">
        <v>4388.75</v>
      </c>
      <c r="J28" s="11">
        <f>8839.04/1.12</f>
        <v>7892</v>
      </c>
      <c r="K28" s="146">
        <f>I28-J28</f>
        <v>-3503.25</v>
      </c>
      <c r="L28" s="10" t="s">
        <v>118</v>
      </c>
      <c r="M28" s="72">
        <f t="shared" si="0"/>
        <v>7892</v>
      </c>
      <c r="N28" s="40"/>
      <c r="O28" s="96"/>
      <c r="P28" s="96"/>
      <c r="Q28" s="96"/>
      <c r="R28" s="116">
        <v>575.09500000000003</v>
      </c>
      <c r="S28" s="95"/>
      <c r="T28" s="95">
        <v>100</v>
      </c>
      <c r="U28" s="96"/>
      <c r="V28" s="42">
        <v>9.32</v>
      </c>
      <c r="W28" s="95"/>
      <c r="X28" s="95"/>
      <c r="Y28" s="96"/>
      <c r="Z28" s="96" t="s">
        <v>31</v>
      </c>
    </row>
    <row r="29" spans="1:26" s="132" customFormat="1" ht="28.5" customHeight="1" x14ac:dyDescent="0.25">
      <c r="A29" s="115"/>
      <c r="B29" s="127"/>
      <c r="C29" s="14" t="s">
        <v>105</v>
      </c>
      <c r="D29" s="127"/>
      <c r="E29" s="127"/>
      <c r="F29" s="127"/>
      <c r="G29" s="127"/>
      <c r="H29" s="127"/>
      <c r="I29" s="128">
        <f>SUM(I18:I28)</f>
        <v>433927.80892857141</v>
      </c>
      <c r="J29" s="128">
        <f>SUM(J18:J28)</f>
        <v>349953.9821428571</v>
      </c>
      <c r="K29" s="128">
        <f t="shared" ref="K29" si="2">SUM(K18:K28)</f>
        <v>83973.826785714395</v>
      </c>
      <c r="L29" s="129"/>
      <c r="M29" s="130">
        <f>SUM(M18:M28)</f>
        <v>349953.9821428571</v>
      </c>
      <c r="N29" s="129"/>
      <c r="O29" s="127"/>
      <c r="P29" s="127"/>
      <c r="Q29" s="127"/>
      <c r="R29" s="115"/>
      <c r="S29" s="131"/>
      <c r="T29" s="131"/>
      <c r="U29" s="127"/>
      <c r="V29" s="115"/>
      <c r="W29" s="131"/>
      <c r="X29" s="131"/>
      <c r="Y29" s="127"/>
      <c r="Z29" s="127"/>
    </row>
    <row r="30" spans="1:26" s="41" customFormat="1" ht="21" customHeight="1" x14ac:dyDescent="0.25">
      <c r="A30" s="42"/>
      <c r="B30" s="96"/>
      <c r="C30" s="115" t="s">
        <v>108</v>
      </c>
      <c r="D30" s="96"/>
      <c r="E30" s="96"/>
      <c r="F30" s="96"/>
      <c r="G30" s="96"/>
      <c r="H30" s="96"/>
      <c r="I30" s="11"/>
      <c r="J30" s="10"/>
      <c r="K30" s="146"/>
      <c r="L30" s="40"/>
      <c r="M30" s="72"/>
      <c r="N30" s="40"/>
      <c r="O30" s="96"/>
      <c r="P30" s="96"/>
      <c r="Q30" s="96"/>
      <c r="R30" s="42"/>
      <c r="S30" s="95"/>
      <c r="T30" s="95"/>
      <c r="U30" s="96"/>
      <c r="V30" s="42"/>
      <c r="W30" s="95"/>
      <c r="X30" s="95"/>
      <c r="Y30" s="96"/>
      <c r="Z30" s="96"/>
    </row>
    <row r="31" spans="1:26" ht="57.75" customHeight="1" x14ac:dyDescent="0.25">
      <c r="A31" s="42">
        <v>1</v>
      </c>
      <c r="B31" s="78" t="s">
        <v>39</v>
      </c>
      <c r="C31" s="104" t="s">
        <v>57</v>
      </c>
      <c r="D31" s="57" t="s">
        <v>35</v>
      </c>
      <c r="E31" s="57">
        <v>1</v>
      </c>
      <c r="F31" s="78">
        <v>1</v>
      </c>
      <c r="G31" s="78" t="s">
        <v>56</v>
      </c>
      <c r="H31" s="7"/>
      <c r="I31" s="110">
        <v>16465.555</v>
      </c>
      <c r="J31" s="46">
        <f>I31</f>
        <v>16465.555</v>
      </c>
      <c r="K31" s="146">
        <f t="shared" ref="K31:K62" si="3">I31-J31</f>
        <v>0</v>
      </c>
      <c r="L31" s="40"/>
      <c r="M31" s="73">
        <f>J31</f>
        <v>16465.555</v>
      </c>
      <c r="N31" s="84"/>
      <c r="O31" s="78"/>
      <c r="P31" s="78"/>
      <c r="Q31" s="78"/>
      <c r="R31" s="42">
        <v>993.80799999999999</v>
      </c>
      <c r="S31" s="77"/>
      <c r="T31" s="101">
        <v>100</v>
      </c>
      <c r="U31" s="42"/>
      <c r="V31" s="42"/>
      <c r="W31" s="77"/>
      <c r="X31" s="77"/>
      <c r="Y31" s="39"/>
      <c r="Z31" s="94" t="s">
        <v>31</v>
      </c>
    </row>
    <row r="32" spans="1:26" ht="50.25" customHeight="1" x14ac:dyDescent="0.25">
      <c r="A32" s="42">
        <v>2</v>
      </c>
      <c r="B32" s="78" t="s">
        <v>39</v>
      </c>
      <c r="C32" s="104" t="s">
        <v>58</v>
      </c>
      <c r="D32" s="57" t="s">
        <v>35</v>
      </c>
      <c r="E32" s="57">
        <v>2</v>
      </c>
      <c r="F32" s="78">
        <v>2</v>
      </c>
      <c r="G32" s="78" t="s">
        <v>56</v>
      </c>
      <c r="H32" s="7"/>
      <c r="I32" s="110">
        <v>11690</v>
      </c>
      <c r="J32" s="46">
        <f>I32</f>
        <v>11690</v>
      </c>
      <c r="K32" s="146">
        <f t="shared" ref="K32:K45" si="4">I32-J32</f>
        <v>0</v>
      </c>
      <c r="L32" s="40"/>
      <c r="M32" s="73">
        <f t="shared" ref="M32:M62" si="5">J32</f>
        <v>11690</v>
      </c>
      <c r="N32" s="84"/>
      <c r="O32" s="78"/>
      <c r="P32" s="78"/>
      <c r="Q32" s="78"/>
      <c r="R32" s="9">
        <v>516.21400000000006</v>
      </c>
      <c r="S32" s="7"/>
      <c r="T32" s="101">
        <v>100</v>
      </c>
      <c r="U32" s="42"/>
      <c r="V32" s="42"/>
      <c r="W32" s="77"/>
      <c r="X32" s="77"/>
      <c r="Y32" s="39"/>
      <c r="Z32" s="94" t="s">
        <v>31</v>
      </c>
    </row>
    <row r="33" spans="1:28" ht="148.9" customHeight="1" x14ac:dyDescent="0.25">
      <c r="A33" s="42">
        <v>3</v>
      </c>
      <c r="B33" s="78" t="s">
        <v>39</v>
      </c>
      <c r="C33" s="104" t="s">
        <v>59</v>
      </c>
      <c r="D33" s="57" t="s">
        <v>60</v>
      </c>
      <c r="E33" s="57">
        <v>1300</v>
      </c>
      <c r="F33" s="57">
        <v>1300</v>
      </c>
      <c r="G33" s="57" t="s">
        <v>56</v>
      </c>
      <c r="H33" s="98"/>
      <c r="I33" s="111">
        <v>12398.76</v>
      </c>
      <c r="J33" s="147">
        <v>12320.683203214299</v>
      </c>
      <c r="K33" s="148">
        <f>I33-J33</f>
        <v>78.076796785700935</v>
      </c>
      <c r="L33" s="39" t="s">
        <v>112</v>
      </c>
      <c r="M33" s="73">
        <f>J33</f>
        <v>12320.683203214299</v>
      </c>
      <c r="N33" s="84"/>
      <c r="O33" s="78"/>
      <c r="P33" s="78"/>
      <c r="Q33" s="78"/>
      <c r="R33" s="9">
        <v>2239.377</v>
      </c>
      <c r="S33" s="7"/>
      <c r="T33" s="77">
        <v>24</v>
      </c>
      <c r="U33" s="42"/>
      <c r="V33" s="42"/>
      <c r="W33" s="77"/>
      <c r="X33" s="77">
        <v>6</v>
      </c>
      <c r="Y33" s="39"/>
      <c r="Z33" s="94" t="s">
        <v>31</v>
      </c>
    </row>
    <row r="34" spans="1:28" ht="48" customHeight="1" x14ac:dyDescent="0.25">
      <c r="A34" s="42">
        <v>4</v>
      </c>
      <c r="B34" s="78" t="s">
        <v>39</v>
      </c>
      <c r="C34" s="104" t="s">
        <v>61</v>
      </c>
      <c r="D34" s="57" t="s">
        <v>35</v>
      </c>
      <c r="E34" s="57">
        <v>2</v>
      </c>
      <c r="F34" s="78">
        <v>2</v>
      </c>
      <c r="G34" s="78" t="s">
        <v>56</v>
      </c>
      <c r="H34" s="7"/>
      <c r="I34" s="110">
        <v>11690</v>
      </c>
      <c r="J34" s="46">
        <v>11690</v>
      </c>
      <c r="K34" s="146">
        <f>I34-J34</f>
        <v>0</v>
      </c>
      <c r="L34" s="40"/>
      <c r="M34" s="73">
        <f t="shared" si="5"/>
        <v>11690</v>
      </c>
      <c r="N34" s="84"/>
      <c r="O34" s="78"/>
      <c r="P34" s="78"/>
      <c r="Q34" s="78"/>
      <c r="R34" s="9">
        <v>516.21400000000006</v>
      </c>
      <c r="S34" s="7"/>
      <c r="T34" s="77">
        <v>100</v>
      </c>
      <c r="U34" s="42"/>
      <c r="V34" s="42"/>
      <c r="W34" s="77"/>
      <c r="X34" s="77"/>
      <c r="Y34" s="39"/>
      <c r="Z34" s="94" t="s">
        <v>31</v>
      </c>
    </row>
    <row r="35" spans="1:28" ht="48" customHeight="1" x14ac:dyDescent="0.25">
      <c r="A35" s="42">
        <v>5</v>
      </c>
      <c r="B35" s="78" t="s">
        <v>39</v>
      </c>
      <c r="C35" s="104" t="s">
        <v>62</v>
      </c>
      <c r="D35" s="57" t="s">
        <v>63</v>
      </c>
      <c r="E35" s="57">
        <v>1</v>
      </c>
      <c r="F35" s="78">
        <v>1</v>
      </c>
      <c r="G35" s="78" t="s">
        <v>56</v>
      </c>
      <c r="H35" s="7"/>
      <c r="I35" s="110">
        <v>107000</v>
      </c>
      <c r="J35" s="46">
        <f t="shared" ref="J35:J44" si="6">I35</f>
        <v>107000</v>
      </c>
      <c r="K35" s="146">
        <f t="shared" si="4"/>
        <v>0</v>
      </c>
      <c r="L35" s="40"/>
      <c r="M35" s="73">
        <f>J35</f>
        <v>107000</v>
      </c>
      <c r="N35" s="84"/>
      <c r="O35" s="78"/>
      <c r="P35" s="78"/>
      <c r="Q35" s="78"/>
      <c r="R35" s="9">
        <v>1330.0640000000001</v>
      </c>
      <c r="S35" s="7"/>
      <c r="T35" s="77">
        <v>100</v>
      </c>
      <c r="U35" s="42"/>
      <c r="V35" s="42">
        <v>0.21</v>
      </c>
      <c r="W35" s="77"/>
      <c r="X35" s="77">
        <v>2</v>
      </c>
      <c r="Y35" s="39"/>
      <c r="Z35" s="94" t="s">
        <v>31</v>
      </c>
    </row>
    <row r="36" spans="1:28" ht="48" customHeight="1" x14ac:dyDescent="0.25">
      <c r="A36" s="42">
        <v>6</v>
      </c>
      <c r="B36" s="78" t="s">
        <v>39</v>
      </c>
      <c r="C36" s="104" t="s">
        <v>64</v>
      </c>
      <c r="D36" s="57" t="s">
        <v>65</v>
      </c>
      <c r="E36" s="57">
        <v>1554</v>
      </c>
      <c r="F36" s="78">
        <v>1554</v>
      </c>
      <c r="G36" s="78" t="s">
        <v>56</v>
      </c>
      <c r="H36" s="7"/>
      <c r="I36" s="160">
        <v>2426.3719999999998</v>
      </c>
      <c r="J36" s="46">
        <f>I36</f>
        <v>2426.3719999999998</v>
      </c>
      <c r="K36" s="146">
        <f t="shared" si="4"/>
        <v>0</v>
      </c>
      <c r="L36" s="40"/>
      <c r="M36" s="73">
        <f t="shared" si="5"/>
        <v>2426.3719999999998</v>
      </c>
      <c r="N36" s="84"/>
      <c r="O36" s="78"/>
      <c r="P36" s="78"/>
      <c r="Q36" s="78"/>
      <c r="R36" s="9">
        <v>485.25700000000001</v>
      </c>
      <c r="S36" s="7"/>
      <c r="T36" s="77">
        <v>50</v>
      </c>
      <c r="U36" s="42"/>
      <c r="V36" s="42"/>
      <c r="W36" s="77"/>
      <c r="X36" s="77"/>
      <c r="Y36" s="39"/>
      <c r="Z36" s="94" t="s">
        <v>31</v>
      </c>
    </row>
    <row r="37" spans="1:28" ht="48" customHeight="1" x14ac:dyDescent="0.25">
      <c r="A37" s="42">
        <v>7</v>
      </c>
      <c r="B37" s="78" t="s">
        <v>39</v>
      </c>
      <c r="C37" s="104" t="s">
        <v>66</v>
      </c>
      <c r="D37" s="57" t="s">
        <v>35</v>
      </c>
      <c r="E37" s="57">
        <v>2</v>
      </c>
      <c r="F37" s="78">
        <v>2</v>
      </c>
      <c r="G37" s="78" t="s">
        <v>56</v>
      </c>
      <c r="H37" s="7"/>
      <c r="I37" s="160">
        <v>15980</v>
      </c>
      <c r="J37" s="46">
        <f t="shared" si="6"/>
        <v>15980</v>
      </c>
      <c r="K37" s="146">
        <f t="shared" si="4"/>
        <v>0</v>
      </c>
      <c r="L37" s="40"/>
      <c r="M37" s="73">
        <f t="shared" si="5"/>
        <v>15980</v>
      </c>
      <c r="N37" s="84"/>
      <c r="O37" s="78"/>
      <c r="P37" s="78"/>
      <c r="Q37" s="78"/>
      <c r="R37" s="9">
        <v>983.798</v>
      </c>
      <c r="S37" s="7"/>
      <c r="T37" s="77">
        <v>100</v>
      </c>
      <c r="U37" s="42"/>
      <c r="V37" s="42"/>
      <c r="W37" s="77"/>
      <c r="X37" s="77"/>
      <c r="Y37" s="39"/>
      <c r="Z37" s="94" t="s">
        <v>31</v>
      </c>
    </row>
    <row r="38" spans="1:28" ht="39" customHeight="1" x14ac:dyDescent="0.25">
      <c r="A38" s="42">
        <v>8</v>
      </c>
      <c r="B38" s="78" t="s">
        <v>39</v>
      </c>
      <c r="C38" s="104" t="s">
        <v>67</v>
      </c>
      <c r="D38" s="57" t="s">
        <v>35</v>
      </c>
      <c r="E38" s="57">
        <v>2</v>
      </c>
      <c r="F38" s="78">
        <v>2</v>
      </c>
      <c r="G38" s="78" t="s">
        <v>56</v>
      </c>
      <c r="H38" s="7"/>
      <c r="I38" s="160">
        <v>31990.9</v>
      </c>
      <c r="J38" s="46">
        <f t="shared" si="6"/>
        <v>31990.9</v>
      </c>
      <c r="K38" s="146">
        <f t="shared" si="4"/>
        <v>0</v>
      </c>
      <c r="L38" s="40"/>
      <c r="M38" s="73">
        <f t="shared" si="5"/>
        <v>31990.9</v>
      </c>
      <c r="N38" s="84"/>
      <c r="O38" s="78"/>
      <c r="P38" s="78"/>
      <c r="Q38" s="78"/>
      <c r="R38" s="9">
        <v>2410.0619999999999</v>
      </c>
      <c r="S38" s="7"/>
      <c r="T38" s="77">
        <v>100</v>
      </c>
      <c r="U38" s="42"/>
      <c r="V38" s="42"/>
      <c r="W38" s="77"/>
      <c r="X38" s="77">
        <v>7</v>
      </c>
      <c r="Y38" s="39"/>
      <c r="Z38" s="94" t="s">
        <v>31</v>
      </c>
    </row>
    <row r="39" spans="1:28" ht="52.5" customHeight="1" x14ac:dyDescent="0.25">
      <c r="A39" s="42">
        <v>9</v>
      </c>
      <c r="B39" s="78" t="s">
        <v>39</v>
      </c>
      <c r="C39" s="104" t="s">
        <v>68</v>
      </c>
      <c r="D39" s="57" t="s">
        <v>35</v>
      </c>
      <c r="E39" s="57">
        <v>1</v>
      </c>
      <c r="F39" s="78">
        <v>1</v>
      </c>
      <c r="G39" s="78" t="s">
        <v>56</v>
      </c>
      <c r="H39" s="7"/>
      <c r="I39" s="160">
        <v>8550</v>
      </c>
      <c r="J39" s="46">
        <f t="shared" si="6"/>
        <v>8550</v>
      </c>
      <c r="K39" s="146">
        <f t="shared" si="4"/>
        <v>0</v>
      </c>
      <c r="L39" s="40"/>
      <c r="M39" s="73">
        <f t="shared" si="5"/>
        <v>8550</v>
      </c>
      <c r="N39" s="84"/>
      <c r="O39" s="78"/>
      <c r="P39" s="78"/>
      <c r="Q39" s="78"/>
      <c r="R39" s="9"/>
      <c r="S39" s="7"/>
      <c r="T39" s="77"/>
      <c r="U39" s="42"/>
      <c r="V39" s="42"/>
      <c r="W39" s="77"/>
      <c r="X39" s="77"/>
      <c r="Y39" s="39"/>
      <c r="Z39" s="94" t="s">
        <v>31</v>
      </c>
    </row>
    <row r="40" spans="1:28" ht="52.5" customHeight="1" x14ac:dyDescent="0.25">
      <c r="A40" s="42">
        <v>10</v>
      </c>
      <c r="B40" s="78" t="s">
        <v>39</v>
      </c>
      <c r="C40" s="104" t="s">
        <v>69</v>
      </c>
      <c r="D40" s="57" t="s">
        <v>35</v>
      </c>
      <c r="E40" s="57">
        <v>1</v>
      </c>
      <c r="F40" s="78">
        <v>1</v>
      </c>
      <c r="G40" s="78" t="s">
        <v>56</v>
      </c>
      <c r="H40" s="7"/>
      <c r="I40" s="160">
        <v>8550</v>
      </c>
      <c r="J40" s="46">
        <f t="shared" si="6"/>
        <v>8550</v>
      </c>
      <c r="K40" s="146">
        <f t="shared" si="4"/>
        <v>0</v>
      </c>
      <c r="L40" s="40"/>
      <c r="M40" s="73">
        <f t="shared" si="5"/>
        <v>8550</v>
      </c>
      <c r="N40" s="84"/>
      <c r="O40" s="78"/>
      <c r="P40" s="78"/>
      <c r="Q40" s="78"/>
      <c r="R40" s="9"/>
      <c r="S40" s="7"/>
      <c r="T40" s="77"/>
      <c r="U40" s="42"/>
      <c r="V40" s="42"/>
      <c r="W40" s="77"/>
      <c r="X40" s="77"/>
      <c r="Y40" s="39"/>
      <c r="Z40" s="94" t="s">
        <v>31</v>
      </c>
    </row>
    <row r="41" spans="1:28" ht="52.5" customHeight="1" x14ac:dyDescent="0.25">
      <c r="A41" s="42">
        <v>11</v>
      </c>
      <c r="B41" s="78" t="s">
        <v>39</v>
      </c>
      <c r="C41" s="104" t="s">
        <v>70</v>
      </c>
      <c r="D41" s="57" t="s">
        <v>35</v>
      </c>
      <c r="E41" s="57">
        <v>2</v>
      </c>
      <c r="F41" s="78">
        <v>2</v>
      </c>
      <c r="G41" s="78" t="s">
        <v>56</v>
      </c>
      <c r="H41" s="7"/>
      <c r="I41" s="160">
        <v>18502.308000000001</v>
      </c>
      <c r="J41" s="46">
        <f t="shared" si="6"/>
        <v>18502.308000000001</v>
      </c>
      <c r="K41" s="146">
        <f t="shared" si="4"/>
        <v>0</v>
      </c>
      <c r="L41" s="40"/>
      <c r="M41" s="73">
        <f t="shared" si="5"/>
        <v>18502.308000000001</v>
      </c>
      <c r="N41" s="84"/>
      <c r="O41" s="78"/>
      <c r="P41" s="78"/>
      <c r="Q41" s="78"/>
      <c r="R41" s="9">
        <v>681.97799999999995</v>
      </c>
      <c r="S41" s="7"/>
      <c r="T41" s="77">
        <v>100</v>
      </c>
      <c r="U41" s="42"/>
      <c r="V41" s="42" t="s">
        <v>110</v>
      </c>
      <c r="W41" s="77"/>
      <c r="X41" s="77">
        <v>4</v>
      </c>
      <c r="Y41" s="39"/>
      <c r="Z41" s="94" t="s">
        <v>31</v>
      </c>
    </row>
    <row r="42" spans="1:28" ht="52.5" customHeight="1" x14ac:dyDescent="0.25">
      <c r="A42" s="42">
        <v>12</v>
      </c>
      <c r="B42" s="78" t="s">
        <v>39</v>
      </c>
      <c r="C42" s="104" t="s">
        <v>71</v>
      </c>
      <c r="D42" s="57" t="s">
        <v>35</v>
      </c>
      <c r="E42" s="57">
        <v>2</v>
      </c>
      <c r="F42" s="78">
        <v>2</v>
      </c>
      <c r="G42" s="78" t="s">
        <v>56</v>
      </c>
      <c r="H42" s="7"/>
      <c r="I42" s="160">
        <v>30154.275000000001</v>
      </c>
      <c r="J42" s="46">
        <f t="shared" si="6"/>
        <v>30154.275000000001</v>
      </c>
      <c r="K42" s="146">
        <f t="shared" si="4"/>
        <v>0</v>
      </c>
      <c r="L42" s="40"/>
      <c r="M42" s="73">
        <f t="shared" si="5"/>
        <v>30154.275000000001</v>
      </c>
      <c r="N42" s="84"/>
      <c r="O42" s="78"/>
      <c r="P42" s="78"/>
      <c r="Q42" s="78"/>
      <c r="R42" s="9">
        <v>2467.0700000000002</v>
      </c>
      <c r="S42" s="7"/>
      <c r="T42" s="77">
        <v>100</v>
      </c>
      <c r="U42" s="42"/>
      <c r="V42" s="42"/>
      <c r="W42" s="77"/>
      <c r="X42" s="77"/>
      <c r="Y42" s="39"/>
      <c r="Z42" s="94" t="s">
        <v>31</v>
      </c>
    </row>
    <row r="43" spans="1:28" ht="52.5" customHeight="1" x14ac:dyDescent="0.25">
      <c r="A43" s="42">
        <v>13</v>
      </c>
      <c r="B43" s="78" t="s">
        <v>39</v>
      </c>
      <c r="C43" s="104" t="s">
        <v>72</v>
      </c>
      <c r="D43" s="57" t="s">
        <v>35</v>
      </c>
      <c r="E43" s="57">
        <v>15</v>
      </c>
      <c r="F43" s="78">
        <v>15</v>
      </c>
      <c r="G43" s="78" t="s">
        <v>56</v>
      </c>
      <c r="H43" s="7"/>
      <c r="I43" s="160">
        <v>428.58</v>
      </c>
      <c r="J43" s="46">
        <f t="shared" si="6"/>
        <v>428.58</v>
      </c>
      <c r="K43" s="146">
        <f t="shared" si="4"/>
        <v>0</v>
      </c>
      <c r="L43" s="40"/>
      <c r="M43" s="73">
        <f t="shared" si="5"/>
        <v>428.58</v>
      </c>
      <c r="N43" s="84"/>
      <c r="O43" s="78"/>
      <c r="P43" s="78"/>
      <c r="Q43" s="78"/>
      <c r="R43" s="9"/>
      <c r="S43" s="7"/>
      <c r="T43" s="77">
        <v>100</v>
      </c>
      <c r="U43" s="42"/>
      <c r="V43" s="42"/>
      <c r="W43" s="77"/>
      <c r="X43" s="77"/>
      <c r="Y43" s="39"/>
      <c r="Z43" s="94" t="s">
        <v>31</v>
      </c>
    </row>
    <row r="44" spans="1:28" ht="52.5" customHeight="1" x14ac:dyDescent="0.25">
      <c r="A44" s="42">
        <v>14</v>
      </c>
      <c r="B44" s="78" t="s">
        <v>39</v>
      </c>
      <c r="C44" s="104" t="s">
        <v>73</v>
      </c>
      <c r="D44" s="57" t="s">
        <v>35</v>
      </c>
      <c r="E44" s="57">
        <v>15</v>
      </c>
      <c r="F44" s="78">
        <v>15</v>
      </c>
      <c r="G44" s="78" t="s">
        <v>56</v>
      </c>
      <c r="H44" s="7"/>
      <c r="I44" s="160">
        <v>267</v>
      </c>
      <c r="J44" s="46">
        <f t="shared" si="6"/>
        <v>267</v>
      </c>
      <c r="K44" s="146">
        <f t="shared" si="4"/>
        <v>0</v>
      </c>
      <c r="L44" s="40"/>
      <c r="M44" s="73">
        <f t="shared" si="5"/>
        <v>267</v>
      </c>
      <c r="N44" s="84"/>
      <c r="O44" s="78"/>
      <c r="P44" s="78"/>
      <c r="Q44" s="78"/>
      <c r="R44" s="9"/>
      <c r="S44" s="7"/>
      <c r="T44" s="77">
        <v>100</v>
      </c>
      <c r="U44" s="42"/>
      <c r="V44" s="42"/>
      <c r="W44" s="77"/>
      <c r="X44" s="77"/>
      <c r="Y44" s="39"/>
      <c r="Z44" s="94" t="s">
        <v>31</v>
      </c>
    </row>
    <row r="45" spans="1:28" ht="56.25" customHeight="1" x14ac:dyDescent="0.25">
      <c r="A45" s="42">
        <v>15</v>
      </c>
      <c r="B45" s="78" t="s">
        <v>39</v>
      </c>
      <c r="C45" s="104" t="s">
        <v>74</v>
      </c>
      <c r="D45" s="57" t="s">
        <v>35</v>
      </c>
      <c r="E45" s="57">
        <v>3</v>
      </c>
      <c r="F45" s="78">
        <v>3</v>
      </c>
      <c r="G45" s="78" t="s">
        <v>56</v>
      </c>
      <c r="H45" s="7"/>
      <c r="I45" s="160">
        <v>21671.35</v>
      </c>
      <c r="J45" s="46">
        <f>I45</f>
        <v>21671.35</v>
      </c>
      <c r="K45" s="146">
        <f t="shared" si="4"/>
        <v>0</v>
      </c>
      <c r="L45" s="40"/>
      <c r="M45" s="73">
        <f t="shared" si="5"/>
        <v>21671.35</v>
      </c>
      <c r="N45" s="84"/>
      <c r="O45" s="78"/>
      <c r="P45" s="78"/>
      <c r="Q45" s="78"/>
      <c r="R45" s="9">
        <v>409.64299999999997</v>
      </c>
      <c r="S45" s="7"/>
      <c r="T45" s="77">
        <v>100</v>
      </c>
      <c r="U45" s="42"/>
      <c r="V45" s="42"/>
      <c r="W45" s="77"/>
      <c r="X45" s="77"/>
      <c r="Y45" s="39"/>
      <c r="Z45" s="94" t="s">
        <v>31</v>
      </c>
    </row>
    <row r="46" spans="1:28" s="41" customFormat="1" ht="54.75" customHeight="1" x14ac:dyDescent="0.25">
      <c r="A46" s="42">
        <v>16</v>
      </c>
      <c r="B46" s="78" t="s">
        <v>39</v>
      </c>
      <c r="C46" s="105" t="s">
        <v>75</v>
      </c>
      <c r="D46" s="89" t="s">
        <v>36</v>
      </c>
      <c r="E46" s="89">
        <v>1</v>
      </c>
      <c r="F46" s="43">
        <v>1</v>
      </c>
      <c r="G46" s="78" t="s">
        <v>56</v>
      </c>
      <c r="H46" s="7"/>
      <c r="I46" s="164">
        <v>162730.772</v>
      </c>
      <c r="J46" s="135">
        <v>162730.76999999999</v>
      </c>
      <c r="K46" s="146">
        <f t="shared" si="3"/>
        <v>2.0000000076834112E-3</v>
      </c>
      <c r="L46" s="40"/>
      <c r="M46" s="73">
        <f t="shared" si="5"/>
        <v>162730.76999999999</v>
      </c>
      <c r="N46" s="84"/>
      <c r="O46" s="78"/>
      <c r="P46" s="78"/>
      <c r="Q46" s="7"/>
      <c r="R46" s="9"/>
      <c r="S46" s="7"/>
      <c r="T46" s="121">
        <v>100</v>
      </c>
      <c r="U46" s="9"/>
      <c r="V46" s="9"/>
      <c r="W46" s="77"/>
      <c r="X46" s="77"/>
      <c r="Y46" s="88"/>
      <c r="Z46" s="94" t="s">
        <v>31</v>
      </c>
      <c r="AB46" s="8"/>
    </row>
    <row r="47" spans="1:28" s="41" customFormat="1" ht="68.25" customHeight="1" x14ac:dyDescent="0.25">
      <c r="A47" s="42">
        <v>17</v>
      </c>
      <c r="B47" s="78" t="s">
        <v>39</v>
      </c>
      <c r="C47" s="105" t="s">
        <v>76</v>
      </c>
      <c r="D47" s="89" t="s">
        <v>35</v>
      </c>
      <c r="E47" s="89">
        <v>3</v>
      </c>
      <c r="F47" s="43">
        <v>3</v>
      </c>
      <c r="G47" s="78" t="s">
        <v>56</v>
      </c>
      <c r="H47" s="7"/>
      <c r="I47" s="160">
        <v>21671.35</v>
      </c>
      <c r="J47" s="46">
        <f>I47</f>
        <v>21671.35</v>
      </c>
      <c r="K47" s="146">
        <f t="shared" si="3"/>
        <v>0</v>
      </c>
      <c r="L47" s="40"/>
      <c r="M47" s="73">
        <f t="shared" si="5"/>
        <v>21671.35</v>
      </c>
      <c r="N47" s="84"/>
      <c r="O47" s="78"/>
      <c r="P47" s="78"/>
      <c r="Q47" s="78"/>
      <c r="R47" s="9">
        <v>399.36900000000003</v>
      </c>
      <c r="S47" s="7"/>
      <c r="T47" s="121">
        <v>100</v>
      </c>
      <c r="U47" s="9"/>
      <c r="V47" s="9"/>
      <c r="W47" s="77"/>
      <c r="X47" s="77"/>
      <c r="Y47" s="39"/>
      <c r="Z47" s="94" t="s">
        <v>31</v>
      </c>
      <c r="AB47" s="8"/>
    </row>
    <row r="48" spans="1:28" s="41" customFormat="1" ht="57.75" customHeight="1" x14ac:dyDescent="0.25">
      <c r="A48" s="42">
        <v>18</v>
      </c>
      <c r="B48" s="78" t="s">
        <v>39</v>
      </c>
      <c r="C48" s="105" t="s">
        <v>77</v>
      </c>
      <c r="D48" s="57" t="s">
        <v>35</v>
      </c>
      <c r="E48" s="90">
        <v>2</v>
      </c>
      <c r="F48" s="43">
        <v>2</v>
      </c>
      <c r="G48" s="78" t="s">
        <v>56</v>
      </c>
      <c r="H48" s="7"/>
      <c r="I48" s="160">
        <v>33917.9</v>
      </c>
      <c r="J48" s="46">
        <f>I48</f>
        <v>33917.9</v>
      </c>
      <c r="K48" s="146">
        <f t="shared" si="3"/>
        <v>0</v>
      </c>
      <c r="L48" s="40"/>
      <c r="M48" s="73">
        <f t="shared" si="5"/>
        <v>33917.9</v>
      </c>
      <c r="N48" s="84"/>
      <c r="O48" s="78"/>
      <c r="P48" s="78"/>
      <c r="Q48" s="78"/>
      <c r="R48" s="9">
        <v>2489.2190000000001</v>
      </c>
      <c r="S48" s="7"/>
      <c r="T48" s="121">
        <v>100</v>
      </c>
      <c r="U48" s="9"/>
      <c r="V48" s="9"/>
      <c r="W48" s="77"/>
      <c r="X48" s="77"/>
      <c r="Y48" s="40"/>
      <c r="Z48" s="94" t="s">
        <v>31</v>
      </c>
    </row>
    <row r="49" spans="1:28" ht="60.75" customHeight="1" x14ac:dyDescent="0.25">
      <c r="A49" s="42">
        <v>19</v>
      </c>
      <c r="B49" s="78" t="s">
        <v>39</v>
      </c>
      <c r="C49" s="91" t="s">
        <v>78</v>
      </c>
      <c r="D49" s="57" t="s">
        <v>35</v>
      </c>
      <c r="E49" s="57">
        <v>7</v>
      </c>
      <c r="F49" s="78">
        <v>7</v>
      </c>
      <c r="G49" s="78" t="s">
        <v>56</v>
      </c>
      <c r="H49" s="7"/>
      <c r="I49" s="160">
        <v>5581.7314999999999</v>
      </c>
      <c r="J49" s="46">
        <f>I49</f>
        <v>5581.7314999999999</v>
      </c>
      <c r="K49" s="146">
        <f t="shared" si="3"/>
        <v>0</v>
      </c>
      <c r="L49" s="40"/>
      <c r="M49" s="73">
        <f t="shared" si="5"/>
        <v>5581.7314999999999</v>
      </c>
      <c r="N49" s="84"/>
      <c r="O49" s="78"/>
      <c r="P49" s="78"/>
      <c r="Q49" s="78"/>
      <c r="R49" s="9"/>
      <c r="S49" s="7"/>
      <c r="T49" s="120"/>
      <c r="U49" s="42"/>
      <c r="V49" s="42"/>
      <c r="W49" s="77"/>
      <c r="X49" s="77"/>
      <c r="Y49" s="40"/>
      <c r="Z49" s="94" t="s">
        <v>31</v>
      </c>
    </row>
    <row r="50" spans="1:28" s="41" customFormat="1" ht="55.5" customHeight="1" x14ac:dyDescent="0.25">
      <c r="A50" s="42">
        <v>20</v>
      </c>
      <c r="B50" s="78" t="s">
        <v>39</v>
      </c>
      <c r="C50" s="37" t="s">
        <v>79</v>
      </c>
      <c r="D50" s="57" t="s">
        <v>35</v>
      </c>
      <c r="E50" s="90">
        <v>120</v>
      </c>
      <c r="F50" s="43">
        <v>120</v>
      </c>
      <c r="G50" s="78" t="s">
        <v>56</v>
      </c>
      <c r="H50" s="7"/>
      <c r="I50" s="160">
        <v>7536.4</v>
      </c>
      <c r="J50" s="46">
        <f>I50</f>
        <v>7536.4</v>
      </c>
      <c r="K50" s="146">
        <f t="shared" si="3"/>
        <v>0</v>
      </c>
      <c r="L50" s="40"/>
      <c r="M50" s="73">
        <f t="shared" si="5"/>
        <v>7536.4</v>
      </c>
      <c r="N50" s="84"/>
      <c r="O50" s="78"/>
      <c r="P50" s="78"/>
      <c r="Q50" s="78"/>
      <c r="R50" s="9"/>
      <c r="S50" s="7"/>
      <c r="T50" s="119"/>
      <c r="U50" s="9"/>
      <c r="V50" s="9"/>
      <c r="W50" s="77"/>
      <c r="X50" s="77"/>
      <c r="Y50" s="40"/>
      <c r="Z50" s="94" t="s">
        <v>31</v>
      </c>
      <c r="AB50" s="8"/>
    </row>
    <row r="51" spans="1:28" s="12" customFormat="1" ht="62.25" customHeight="1" x14ac:dyDescent="0.25">
      <c r="A51" s="42">
        <v>21</v>
      </c>
      <c r="B51" s="78" t="s">
        <v>39</v>
      </c>
      <c r="C51" s="106" t="s">
        <v>80</v>
      </c>
      <c r="D51" s="92" t="s">
        <v>35</v>
      </c>
      <c r="E51" s="93">
        <v>15</v>
      </c>
      <c r="F51" s="38">
        <v>15</v>
      </c>
      <c r="G51" s="78" t="s">
        <v>56</v>
      </c>
      <c r="H51" s="9"/>
      <c r="I51" s="160">
        <v>1907.4725000000001</v>
      </c>
      <c r="J51" s="46">
        <f>I51</f>
        <v>1907.4725000000001</v>
      </c>
      <c r="K51" s="146">
        <f t="shared" si="3"/>
        <v>0</v>
      </c>
      <c r="L51" s="40"/>
      <c r="M51" s="73">
        <f t="shared" si="5"/>
        <v>1907.4725000000001</v>
      </c>
      <c r="N51" s="11"/>
      <c r="O51" s="42"/>
      <c r="P51" s="42"/>
      <c r="Q51" s="78"/>
      <c r="R51" s="9"/>
      <c r="S51" s="7"/>
      <c r="T51" s="119"/>
      <c r="U51" s="42"/>
      <c r="V51" s="42"/>
      <c r="W51" s="77"/>
      <c r="X51" s="77"/>
      <c r="Y51" s="10"/>
      <c r="Z51" s="94" t="s">
        <v>31</v>
      </c>
      <c r="AB51" s="13"/>
    </row>
    <row r="52" spans="1:28" s="41" customFormat="1" ht="90" x14ac:dyDescent="0.25">
      <c r="A52" s="42">
        <v>22</v>
      </c>
      <c r="B52" s="78" t="s">
        <v>39</v>
      </c>
      <c r="C52" s="91" t="s">
        <v>81</v>
      </c>
      <c r="D52" s="92" t="s">
        <v>36</v>
      </c>
      <c r="E52" s="93">
        <v>1</v>
      </c>
      <c r="F52" s="44">
        <v>1</v>
      </c>
      <c r="G52" s="78" t="s">
        <v>56</v>
      </c>
      <c r="H52" s="7"/>
      <c r="I52" s="160">
        <v>22537.121500000001</v>
      </c>
      <c r="J52" s="46">
        <v>17062.982769999999</v>
      </c>
      <c r="K52" s="146">
        <f>I52-J52</f>
        <v>5474.1387300000024</v>
      </c>
      <c r="L52" s="39" t="s">
        <v>115</v>
      </c>
      <c r="M52" s="73">
        <f t="shared" si="5"/>
        <v>17062.982769999999</v>
      </c>
      <c r="N52" s="84"/>
      <c r="O52" s="78"/>
      <c r="P52" s="78"/>
      <c r="Q52" s="78"/>
      <c r="R52" s="9"/>
      <c r="S52" s="7"/>
      <c r="T52" s="119"/>
      <c r="U52" s="9"/>
      <c r="V52" s="9"/>
      <c r="W52" s="77"/>
      <c r="X52" s="77"/>
      <c r="Y52" s="39"/>
      <c r="Z52" s="94" t="s">
        <v>31</v>
      </c>
    </row>
    <row r="53" spans="1:28" s="41" customFormat="1" ht="74.25" customHeight="1" x14ac:dyDescent="0.25">
      <c r="A53" s="42">
        <v>23</v>
      </c>
      <c r="B53" s="78" t="s">
        <v>39</v>
      </c>
      <c r="C53" s="91" t="s">
        <v>82</v>
      </c>
      <c r="D53" s="92" t="s">
        <v>83</v>
      </c>
      <c r="E53" s="93">
        <v>1</v>
      </c>
      <c r="F53" s="44">
        <v>1</v>
      </c>
      <c r="G53" s="78" t="s">
        <v>56</v>
      </c>
      <c r="H53" s="7"/>
      <c r="I53" s="161">
        <v>6056.1135000000004</v>
      </c>
      <c r="J53" s="46">
        <f>I53</f>
        <v>6056.1135000000004</v>
      </c>
      <c r="K53" s="146">
        <f t="shared" si="3"/>
        <v>0</v>
      </c>
      <c r="L53" s="39"/>
      <c r="M53" s="73">
        <f t="shared" si="5"/>
        <v>6056.1135000000004</v>
      </c>
      <c r="N53" s="84"/>
      <c r="O53" s="78"/>
      <c r="P53" s="78"/>
      <c r="Q53" s="78"/>
      <c r="R53" s="9"/>
      <c r="S53" s="7"/>
      <c r="T53" s="119"/>
      <c r="U53" s="9"/>
      <c r="V53" s="9"/>
      <c r="W53" s="77"/>
      <c r="X53" s="77"/>
      <c r="Y53" s="39"/>
      <c r="Z53" s="94" t="s">
        <v>31</v>
      </c>
    </row>
    <row r="54" spans="1:28" s="41" customFormat="1" ht="63" customHeight="1" x14ac:dyDescent="0.25">
      <c r="A54" s="42">
        <v>24</v>
      </c>
      <c r="B54" s="78" t="s">
        <v>39</v>
      </c>
      <c r="C54" s="91" t="s">
        <v>84</v>
      </c>
      <c r="D54" s="92" t="s">
        <v>36</v>
      </c>
      <c r="E54" s="93">
        <v>1</v>
      </c>
      <c r="F54" s="43">
        <v>1</v>
      </c>
      <c r="G54" s="78" t="s">
        <v>56</v>
      </c>
      <c r="H54" s="7"/>
      <c r="I54" s="160">
        <v>7251.2</v>
      </c>
      <c r="J54" s="133">
        <f>7866.67504/1.12</f>
        <v>7023.8169999999991</v>
      </c>
      <c r="K54" s="146">
        <f t="shared" si="3"/>
        <v>227.38300000000072</v>
      </c>
      <c r="L54" s="40" t="s">
        <v>48</v>
      </c>
      <c r="M54" s="73">
        <f t="shared" si="5"/>
        <v>7023.8169999999991</v>
      </c>
      <c r="N54" s="84"/>
      <c r="O54" s="78"/>
      <c r="P54" s="78"/>
      <c r="Q54" s="78"/>
      <c r="R54" s="9"/>
      <c r="S54" s="7"/>
      <c r="T54" s="119"/>
      <c r="U54" s="9"/>
      <c r="V54" s="9"/>
      <c r="W54" s="77"/>
      <c r="X54" s="77"/>
      <c r="Y54" s="40"/>
      <c r="Z54" s="94" t="s">
        <v>31</v>
      </c>
    </row>
    <row r="55" spans="1:28" s="41" customFormat="1" ht="62.25" customHeight="1" x14ac:dyDescent="0.25">
      <c r="A55" s="42">
        <v>25</v>
      </c>
      <c r="B55" s="78" t="s">
        <v>39</v>
      </c>
      <c r="C55" s="91" t="s">
        <v>85</v>
      </c>
      <c r="D55" s="92" t="s">
        <v>36</v>
      </c>
      <c r="E55" s="93">
        <v>1</v>
      </c>
      <c r="F55" s="43">
        <v>1</v>
      </c>
      <c r="G55" s="78" t="s">
        <v>56</v>
      </c>
      <c r="H55" s="7"/>
      <c r="I55" s="160">
        <v>6990.3334999999997</v>
      </c>
      <c r="J55" s="46">
        <f>I55</f>
        <v>6990.3334999999997</v>
      </c>
      <c r="K55" s="146">
        <f t="shared" si="3"/>
        <v>0</v>
      </c>
      <c r="L55" s="25"/>
      <c r="M55" s="73">
        <f t="shared" si="5"/>
        <v>6990.3334999999997</v>
      </c>
      <c r="N55" s="84"/>
      <c r="O55" s="78"/>
      <c r="P55" s="78"/>
      <c r="Q55" s="78"/>
      <c r="R55" s="9"/>
      <c r="S55" s="7"/>
      <c r="T55" s="119"/>
      <c r="U55" s="42"/>
      <c r="V55" s="42"/>
      <c r="W55" s="77"/>
      <c r="X55" s="77"/>
      <c r="Y55" s="25"/>
      <c r="Z55" s="94" t="s">
        <v>31</v>
      </c>
    </row>
    <row r="56" spans="1:28" s="41" customFormat="1" ht="119.45" customHeight="1" x14ac:dyDescent="0.25">
      <c r="A56" s="42">
        <v>26</v>
      </c>
      <c r="B56" s="78" t="s">
        <v>39</v>
      </c>
      <c r="C56" s="91" t="s">
        <v>86</v>
      </c>
      <c r="D56" s="92" t="s">
        <v>36</v>
      </c>
      <c r="E56" s="93">
        <v>1</v>
      </c>
      <c r="F56" s="109">
        <v>1</v>
      </c>
      <c r="G56" s="78" t="s">
        <v>56</v>
      </c>
      <c r="H56" s="7"/>
      <c r="I56" s="163">
        <v>10792.164000000001</v>
      </c>
      <c r="J56" s="46">
        <v>0</v>
      </c>
      <c r="K56" s="146">
        <f t="shared" si="3"/>
        <v>10792.164000000001</v>
      </c>
      <c r="L56" s="39" t="s">
        <v>113</v>
      </c>
      <c r="M56" s="73">
        <f t="shared" si="5"/>
        <v>0</v>
      </c>
      <c r="N56" s="84"/>
      <c r="O56" s="78"/>
      <c r="P56" s="78"/>
      <c r="Q56" s="78"/>
      <c r="R56" s="9"/>
      <c r="S56" s="7"/>
      <c r="T56" s="119"/>
      <c r="U56" s="9"/>
      <c r="V56" s="9"/>
      <c r="W56" s="77"/>
      <c r="X56" s="77"/>
      <c r="Y56" s="39"/>
      <c r="Z56" s="94" t="s">
        <v>31</v>
      </c>
      <c r="AA56" s="8"/>
    </row>
    <row r="57" spans="1:28" s="41" customFormat="1" ht="67.5" customHeight="1" x14ac:dyDescent="0.25">
      <c r="A57" s="42">
        <v>27</v>
      </c>
      <c r="B57" s="78" t="s">
        <v>39</v>
      </c>
      <c r="C57" s="91" t="s">
        <v>87</v>
      </c>
      <c r="D57" s="92" t="s">
        <v>36</v>
      </c>
      <c r="E57" s="93">
        <v>1</v>
      </c>
      <c r="F57" s="43">
        <v>1</v>
      </c>
      <c r="G57" s="78" t="s">
        <v>56</v>
      </c>
      <c r="H57" s="7"/>
      <c r="I57" s="160">
        <v>266.5</v>
      </c>
      <c r="J57" s="46">
        <f>I57</f>
        <v>266.5</v>
      </c>
      <c r="K57" s="146">
        <f t="shared" si="3"/>
        <v>0</v>
      </c>
      <c r="L57" s="40"/>
      <c r="M57" s="73">
        <f t="shared" si="5"/>
        <v>266.5</v>
      </c>
      <c r="N57" s="84"/>
      <c r="O57" s="78"/>
      <c r="P57" s="78"/>
      <c r="Q57" s="78"/>
      <c r="R57" s="9"/>
      <c r="S57" s="7"/>
      <c r="T57" s="119"/>
      <c r="U57" s="9"/>
      <c r="V57" s="9"/>
      <c r="W57" s="77"/>
      <c r="X57" s="77"/>
      <c r="Y57" s="40"/>
      <c r="Z57" s="94" t="s">
        <v>31</v>
      </c>
    </row>
    <row r="58" spans="1:28" s="41" customFormat="1" ht="64.5" customHeight="1" x14ac:dyDescent="0.25">
      <c r="A58" s="42">
        <v>28</v>
      </c>
      <c r="B58" s="78" t="s">
        <v>39</v>
      </c>
      <c r="C58" s="91" t="s">
        <v>88</v>
      </c>
      <c r="D58" s="92" t="s">
        <v>35</v>
      </c>
      <c r="E58" s="93">
        <v>2</v>
      </c>
      <c r="F58" s="45">
        <v>2</v>
      </c>
      <c r="G58" s="48" t="s">
        <v>56</v>
      </c>
      <c r="H58" s="47"/>
      <c r="I58" s="160">
        <v>438</v>
      </c>
      <c r="J58" s="46">
        <f t="shared" ref="J58:J59" si="7">I58</f>
        <v>438</v>
      </c>
      <c r="K58" s="146">
        <f t="shared" si="3"/>
        <v>0</v>
      </c>
      <c r="L58" s="40"/>
      <c r="M58" s="73">
        <f t="shared" si="5"/>
        <v>438</v>
      </c>
      <c r="N58" s="84"/>
      <c r="O58" s="78"/>
      <c r="P58" s="78"/>
      <c r="Q58" s="78"/>
      <c r="R58" s="9"/>
      <c r="S58" s="7"/>
      <c r="T58" s="119"/>
      <c r="U58" s="9"/>
      <c r="V58" s="9"/>
      <c r="W58" s="77"/>
      <c r="X58" s="77"/>
      <c r="Y58" s="40"/>
      <c r="Z58" s="94" t="s">
        <v>31</v>
      </c>
    </row>
    <row r="59" spans="1:28" s="41" customFormat="1" ht="73.5" customHeight="1" x14ac:dyDescent="0.25">
      <c r="A59" s="42">
        <v>29</v>
      </c>
      <c r="B59" s="78" t="s">
        <v>39</v>
      </c>
      <c r="C59" s="91" t="s">
        <v>89</v>
      </c>
      <c r="D59" s="92" t="s">
        <v>35</v>
      </c>
      <c r="E59" s="93">
        <v>2</v>
      </c>
      <c r="F59" s="45">
        <v>2</v>
      </c>
      <c r="G59" s="48" t="s">
        <v>56</v>
      </c>
      <c r="H59" s="47"/>
      <c r="I59" s="160">
        <v>1220.3</v>
      </c>
      <c r="J59" s="46">
        <f t="shared" si="7"/>
        <v>1220.3</v>
      </c>
      <c r="K59" s="146">
        <f t="shared" si="3"/>
        <v>0</v>
      </c>
      <c r="L59" s="40"/>
      <c r="M59" s="73">
        <f t="shared" si="5"/>
        <v>1220.3</v>
      </c>
      <c r="N59" s="84"/>
      <c r="O59" s="78"/>
      <c r="P59" s="78"/>
      <c r="Q59" s="78"/>
      <c r="R59" s="9"/>
      <c r="S59" s="7"/>
      <c r="T59" s="119"/>
      <c r="U59" s="9"/>
      <c r="V59" s="9"/>
      <c r="W59" s="77"/>
      <c r="X59" s="77"/>
      <c r="Y59" s="40"/>
      <c r="Z59" s="94" t="s">
        <v>31</v>
      </c>
    </row>
    <row r="60" spans="1:28" s="41" customFormat="1" ht="67.5" customHeight="1" x14ac:dyDescent="0.25">
      <c r="A60" s="42">
        <v>30</v>
      </c>
      <c r="B60" s="78" t="s">
        <v>39</v>
      </c>
      <c r="C60" s="91" t="s">
        <v>90</v>
      </c>
      <c r="D60" s="92" t="s">
        <v>35</v>
      </c>
      <c r="E60" s="93">
        <v>1</v>
      </c>
      <c r="F60" s="45">
        <v>1</v>
      </c>
      <c r="G60" s="48" t="s">
        <v>56</v>
      </c>
      <c r="H60" s="47"/>
      <c r="I60" s="160">
        <v>1383.9290000000001</v>
      </c>
      <c r="J60" s="46">
        <v>1340</v>
      </c>
      <c r="K60" s="146">
        <f t="shared" si="3"/>
        <v>43.929000000000087</v>
      </c>
      <c r="L60" s="40" t="s">
        <v>48</v>
      </c>
      <c r="M60" s="73">
        <f t="shared" si="5"/>
        <v>1340</v>
      </c>
      <c r="N60" s="84"/>
      <c r="O60" s="78"/>
      <c r="P60" s="78"/>
      <c r="Q60" s="78"/>
      <c r="R60" s="9"/>
      <c r="S60" s="7"/>
      <c r="T60" s="119"/>
      <c r="U60" s="9"/>
      <c r="V60" s="9"/>
      <c r="W60" s="77"/>
      <c r="X60" s="77"/>
      <c r="Y60" s="40"/>
      <c r="Z60" s="94" t="s">
        <v>31</v>
      </c>
    </row>
    <row r="61" spans="1:28" s="41" customFormat="1" ht="66.75" customHeight="1" x14ac:dyDescent="0.25">
      <c r="A61" s="42">
        <v>31</v>
      </c>
      <c r="B61" s="78" t="s">
        <v>39</v>
      </c>
      <c r="C61" s="91" t="s">
        <v>91</v>
      </c>
      <c r="D61" s="92" t="s">
        <v>35</v>
      </c>
      <c r="E61" s="93">
        <v>3</v>
      </c>
      <c r="F61" s="45">
        <v>3</v>
      </c>
      <c r="G61" s="48" t="s">
        <v>56</v>
      </c>
      <c r="H61" s="47"/>
      <c r="I61" s="160">
        <v>189</v>
      </c>
      <c r="J61" s="46">
        <f>I61</f>
        <v>189</v>
      </c>
      <c r="K61" s="146">
        <f t="shared" si="3"/>
        <v>0</v>
      </c>
      <c r="L61" s="40"/>
      <c r="M61" s="73">
        <f t="shared" si="5"/>
        <v>189</v>
      </c>
      <c r="N61" s="84"/>
      <c r="O61" s="78"/>
      <c r="P61" s="78"/>
      <c r="Q61" s="78"/>
      <c r="R61" s="9"/>
      <c r="S61" s="7"/>
      <c r="T61" s="119"/>
      <c r="U61" s="9"/>
      <c r="V61" s="9"/>
      <c r="W61" s="77"/>
      <c r="X61" s="77"/>
      <c r="Y61" s="40"/>
      <c r="Z61" s="94" t="s">
        <v>31</v>
      </c>
    </row>
    <row r="62" spans="1:28" s="41" customFormat="1" ht="72" customHeight="1" x14ac:dyDescent="0.25">
      <c r="A62" s="42">
        <v>32</v>
      </c>
      <c r="B62" s="78" t="s">
        <v>39</v>
      </c>
      <c r="C62" s="91" t="s">
        <v>92</v>
      </c>
      <c r="D62" s="92" t="s">
        <v>35</v>
      </c>
      <c r="E62" s="93">
        <v>1</v>
      </c>
      <c r="F62" s="45">
        <v>1</v>
      </c>
      <c r="G62" s="48" t="s">
        <v>56</v>
      </c>
      <c r="H62" s="47"/>
      <c r="I62" s="160">
        <v>10842</v>
      </c>
      <c r="J62" s="46">
        <f>I62</f>
        <v>10842</v>
      </c>
      <c r="K62" s="146">
        <f t="shared" si="3"/>
        <v>0</v>
      </c>
      <c r="L62" s="40"/>
      <c r="M62" s="73">
        <f t="shared" si="5"/>
        <v>10842</v>
      </c>
      <c r="N62" s="84"/>
      <c r="O62" s="78"/>
      <c r="P62" s="78"/>
      <c r="Q62" s="78"/>
      <c r="R62" s="9"/>
      <c r="S62" s="7"/>
      <c r="T62" s="119"/>
      <c r="U62" s="42"/>
      <c r="V62" s="42"/>
      <c r="W62" s="77"/>
      <c r="X62" s="77"/>
      <c r="Y62" s="40"/>
      <c r="Z62" s="94" t="s">
        <v>31</v>
      </c>
    </row>
    <row r="63" spans="1:28" s="41" customFormat="1" ht="58.5" customHeight="1" x14ac:dyDescent="0.25">
      <c r="A63" s="42">
        <v>33</v>
      </c>
      <c r="B63" s="139" t="s">
        <v>39</v>
      </c>
      <c r="C63" s="153" t="s">
        <v>116</v>
      </c>
      <c r="D63" s="154" t="s">
        <v>36</v>
      </c>
      <c r="E63" s="155">
        <v>4</v>
      </c>
      <c r="F63" s="156">
        <v>0</v>
      </c>
      <c r="G63" s="157" t="s">
        <v>117</v>
      </c>
      <c r="H63" s="158"/>
      <c r="I63" s="159">
        <v>515696.24677561998</v>
      </c>
      <c r="J63" s="46"/>
      <c r="K63" s="146"/>
      <c r="L63" s="40"/>
      <c r="M63" s="73"/>
      <c r="N63" s="140"/>
      <c r="O63" s="139"/>
      <c r="P63" s="139"/>
      <c r="Q63" s="139"/>
      <c r="R63" s="9"/>
      <c r="S63" s="7"/>
      <c r="T63" s="119"/>
      <c r="U63" s="42"/>
      <c r="V63" s="42"/>
      <c r="W63" s="138"/>
      <c r="X63" s="138"/>
      <c r="Y63" s="40"/>
      <c r="Z63" s="94"/>
    </row>
    <row r="64" spans="1:28" s="35" customFormat="1" ht="30" customHeight="1" x14ac:dyDescent="0.25">
      <c r="A64" s="50"/>
      <c r="B64" s="31"/>
      <c r="C64" s="14" t="s">
        <v>107</v>
      </c>
      <c r="D64" s="32"/>
      <c r="E64" s="33"/>
      <c r="F64" s="32"/>
      <c r="G64" s="32"/>
      <c r="H64" s="32"/>
      <c r="I64" s="112">
        <f>SUM(I31:I63)</f>
        <v>1114773.6342756199</v>
      </c>
      <c r="J64" s="27">
        <f>SUM(J31:J62)</f>
        <v>582461.69397321437</v>
      </c>
      <c r="K64" s="118">
        <f>SUM(K31:K62)</f>
        <v>16615.693526785712</v>
      </c>
      <c r="L64" s="27"/>
      <c r="M64" s="27">
        <f t="shared" ref="M64:R64" si="8">SUM(M31:M62)</f>
        <v>582461.69397321437</v>
      </c>
      <c r="N64" s="27"/>
      <c r="O64" s="27"/>
      <c r="P64" s="27"/>
      <c r="Q64" s="27"/>
      <c r="R64" s="27">
        <f t="shared" si="8"/>
        <v>15922.073</v>
      </c>
      <c r="S64" s="53"/>
      <c r="T64" s="53"/>
      <c r="U64" s="9"/>
      <c r="V64" s="9"/>
      <c r="W64" s="56"/>
      <c r="X64" s="56">
        <f>SUM(X31:X62)</f>
        <v>19</v>
      </c>
      <c r="Y64" s="27"/>
      <c r="Z64" s="34"/>
    </row>
    <row r="65" spans="1:26" s="35" customFormat="1" ht="30" customHeight="1" x14ac:dyDescent="0.25">
      <c r="A65" s="60"/>
      <c r="B65" s="61"/>
      <c r="C65" s="62"/>
      <c r="D65" s="63"/>
      <c r="E65" s="64"/>
      <c r="F65" s="63"/>
      <c r="G65" s="63"/>
      <c r="H65" s="63"/>
      <c r="I65" s="113"/>
      <c r="J65" s="65"/>
      <c r="K65" s="117"/>
      <c r="L65" s="65"/>
      <c r="M65" s="65"/>
      <c r="N65" s="65"/>
      <c r="O65" s="65"/>
      <c r="P65" s="65"/>
      <c r="Q65" s="65"/>
      <c r="R65" s="65"/>
      <c r="S65" s="66"/>
      <c r="T65" s="66"/>
      <c r="U65" s="67"/>
      <c r="V65" s="67"/>
      <c r="W65" s="68"/>
      <c r="X65" s="68"/>
      <c r="Y65" s="65"/>
      <c r="Z65" s="69"/>
    </row>
    <row r="66" spans="1:26" s="35" customFormat="1" ht="30" customHeight="1" x14ac:dyDescent="0.25">
      <c r="A66" s="60"/>
      <c r="B66" s="80" t="s">
        <v>47</v>
      </c>
      <c r="C66" s="62"/>
      <c r="D66" s="63"/>
      <c r="E66" s="64"/>
      <c r="F66" s="63"/>
      <c r="G66" s="63"/>
      <c r="H66" s="162"/>
      <c r="I66" s="113"/>
      <c r="J66" s="65"/>
      <c r="K66" s="117"/>
      <c r="L66" s="65"/>
      <c r="M66" s="65"/>
      <c r="N66" s="65"/>
      <c r="O66" s="65"/>
      <c r="P66" s="65"/>
      <c r="Q66" s="65"/>
      <c r="R66" s="65"/>
      <c r="S66" s="66"/>
      <c r="T66" s="66"/>
      <c r="U66" s="67"/>
      <c r="V66" s="67"/>
      <c r="W66" s="68"/>
      <c r="X66" s="68"/>
      <c r="Y66" s="65"/>
      <c r="Z66" s="69"/>
    </row>
    <row r="67" spans="1:26" s="59" customFormat="1" ht="24" customHeight="1" x14ac:dyDescent="0.25">
      <c r="A67" s="186"/>
      <c r="B67" s="187" t="s">
        <v>46</v>
      </c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</row>
    <row r="68" spans="1:26" s="59" customFormat="1" ht="24" customHeight="1" x14ac:dyDescent="0.25">
      <c r="A68" s="186"/>
      <c r="B68" s="187" t="s">
        <v>45</v>
      </c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</row>
    <row r="69" spans="1:26" s="59" customFormat="1" ht="36" customHeight="1" x14ac:dyDescent="0.25">
      <c r="A69" s="186"/>
      <c r="B69" s="187" t="s">
        <v>44</v>
      </c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7"/>
      <c r="S69" s="187"/>
      <c r="T69" s="187"/>
      <c r="U69" s="187"/>
      <c r="V69" s="187"/>
      <c r="W69" s="187"/>
      <c r="X69" s="187"/>
      <c r="Y69" s="187"/>
      <c r="Z69" s="187"/>
    </row>
    <row r="70" spans="1:26" x14ac:dyDescent="0.25">
      <c r="A70" s="16"/>
      <c r="B70" s="15"/>
      <c r="C70" s="107"/>
      <c r="D70" s="15"/>
      <c r="E70" s="15"/>
      <c r="F70" s="15"/>
      <c r="G70" s="15"/>
      <c r="H70" s="15"/>
      <c r="I70" s="28"/>
      <c r="J70" s="28"/>
      <c r="K70" s="149"/>
      <c r="L70" s="17"/>
      <c r="M70" s="28"/>
      <c r="N70" s="17"/>
      <c r="O70" s="15"/>
      <c r="P70" s="15"/>
      <c r="Q70" s="15"/>
      <c r="R70" s="125"/>
      <c r="S70" s="54"/>
      <c r="T70" s="54"/>
      <c r="U70" s="15"/>
      <c r="V70" s="16"/>
      <c r="W70" s="54"/>
      <c r="X70" s="54"/>
      <c r="Y70" s="15"/>
      <c r="Z70" s="15"/>
    </row>
    <row r="71" spans="1:26" x14ac:dyDescent="0.25">
      <c r="J71" s="137"/>
    </row>
    <row r="73" spans="1:26" ht="38.25" customHeight="1" x14ac:dyDescent="0.3">
      <c r="B73" s="165" t="s">
        <v>32</v>
      </c>
      <c r="C73" s="165"/>
      <c r="D73" s="165"/>
      <c r="E73" s="165"/>
      <c r="F73" s="18"/>
      <c r="G73" s="18"/>
      <c r="H73" s="18"/>
      <c r="I73" s="134" t="s">
        <v>34</v>
      </c>
      <c r="J73" s="136" t="s">
        <v>34</v>
      </c>
      <c r="K73" s="151"/>
      <c r="L73" s="20"/>
      <c r="M73" s="70"/>
    </row>
    <row r="74" spans="1:26" ht="18.75" x14ac:dyDescent="0.3">
      <c r="B74" s="76"/>
      <c r="C74" s="36"/>
      <c r="D74" s="76"/>
      <c r="E74" s="76"/>
      <c r="F74" s="18"/>
      <c r="G74" s="18"/>
      <c r="H74" s="18"/>
      <c r="I74" s="114"/>
      <c r="K74" s="152"/>
      <c r="L74" s="20"/>
      <c r="M74" s="70"/>
    </row>
    <row r="75" spans="1:26" ht="18.75" x14ac:dyDescent="0.25">
      <c r="B75" s="19" t="s">
        <v>37</v>
      </c>
      <c r="R75" s="23"/>
    </row>
    <row r="76" spans="1:26" ht="18.75" x14ac:dyDescent="0.25">
      <c r="B76" s="19"/>
      <c r="R76" s="23"/>
    </row>
    <row r="77" spans="1:26" ht="18.75" x14ac:dyDescent="0.3">
      <c r="B77" s="18" t="s">
        <v>33</v>
      </c>
    </row>
    <row r="79" spans="1:26" x14ac:dyDescent="0.25">
      <c r="P79" s="24"/>
      <c r="R79" s="23"/>
    </row>
    <row r="80" spans="1:26" ht="18.75" x14ac:dyDescent="0.3">
      <c r="B80" s="87" t="s">
        <v>51</v>
      </c>
      <c r="R80" s="23"/>
    </row>
    <row r="81" spans="2:2" ht="18.75" x14ac:dyDescent="0.3">
      <c r="B81" s="87" t="s">
        <v>52</v>
      </c>
    </row>
    <row r="82" spans="2:2" ht="18.75" x14ac:dyDescent="0.3">
      <c r="B82" s="87" t="s">
        <v>53</v>
      </c>
    </row>
    <row r="83" spans="2:2" ht="18.75" x14ac:dyDescent="0.3">
      <c r="B83" s="87" t="s">
        <v>54</v>
      </c>
    </row>
  </sheetData>
  <mergeCells count="31">
    <mergeCell ref="A67:A69"/>
    <mergeCell ref="B67:Z67"/>
    <mergeCell ref="B68:Z68"/>
    <mergeCell ref="B69:Z69"/>
    <mergeCell ref="Y13:Y15"/>
    <mergeCell ref="Z13:Z15"/>
    <mergeCell ref="B14:B15"/>
    <mergeCell ref="C14:C15"/>
    <mergeCell ref="D14:D15"/>
    <mergeCell ref="E14:F14"/>
    <mergeCell ref="G14:G15"/>
    <mergeCell ref="I14:I15"/>
    <mergeCell ref="J14:J15"/>
    <mergeCell ref="K14:K15"/>
    <mergeCell ref="A13:A15"/>
    <mergeCell ref="B13:G13"/>
    <mergeCell ref="B73:E73"/>
    <mergeCell ref="B10:Z10"/>
    <mergeCell ref="Q14:R14"/>
    <mergeCell ref="S14:T14"/>
    <mergeCell ref="U14:V14"/>
    <mergeCell ref="W14:X14"/>
    <mergeCell ref="H13:H15"/>
    <mergeCell ref="I13:L13"/>
    <mergeCell ref="M13:P13"/>
    <mergeCell ref="Q13:X13"/>
    <mergeCell ref="L14:L15"/>
    <mergeCell ref="M14:N14"/>
    <mergeCell ref="O14:O15"/>
    <mergeCell ref="P14:P15"/>
    <mergeCell ref="B17:C17"/>
  </mergeCells>
  <hyperlinks>
    <hyperlink ref="Z2" r:id="rId1" display="jl:39695703.100 "/>
  </hyperlinks>
  <pageMargins left="0.15748031496062992" right="0.15748031496062992" top="0.19685039370078741" bottom="0.19685039370078741" header="0.15748031496062992" footer="0.15748031496062992"/>
  <pageSetup paperSize="9" scale="45" orientation="landscape" r:id="rId2"/>
  <colBreaks count="1" manualBreakCount="1">
    <brk id="20" max="8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Мельничук</dc:creator>
  <cp:lastModifiedBy>Сандугаш Алькенова</cp:lastModifiedBy>
  <cp:lastPrinted>2026-04-10T11:52:37Z</cp:lastPrinted>
  <dcterms:created xsi:type="dcterms:W3CDTF">2022-04-03T03:45:13Z</dcterms:created>
  <dcterms:modified xsi:type="dcterms:W3CDTF">2026-04-20T07:47:00Z</dcterms:modified>
</cp:coreProperties>
</file>