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Документы со старого компа\Local D\Ольга Гусева\ДКРЕМ\ПРОТОКОЛЫ по ежегодному отчету\2025\2025 год на сайт\"/>
    </mc:Choice>
  </mc:AlternateContent>
  <bookViews>
    <workbookView xWindow="0" yWindow="0" windowWidth="28800" windowHeight="12435"/>
  </bookViews>
  <sheets>
    <sheet name="2025" sheetId="2" r:id="rId1"/>
  </sheets>
  <externalReferences>
    <externalReference r:id="rId2"/>
    <externalReference r:id="rId3"/>
    <externalReference r:id="rId4"/>
  </externalReferenc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16" i="2" l="1"/>
  <c r="N56" i="2"/>
  <c r="M56" i="2"/>
  <c r="N17" i="2"/>
  <c r="M17" i="2"/>
  <c r="L116" i="2"/>
  <c r="K102" i="2"/>
  <c r="K103" i="2"/>
  <c r="K107" i="2"/>
  <c r="K110" i="2"/>
  <c r="K111" i="2"/>
  <c r="K99" i="2"/>
  <c r="K93" i="2"/>
  <c r="K92" i="2"/>
  <c r="K90" i="2"/>
  <c r="K88" i="2"/>
  <c r="K85" i="2"/>
  <c r="K83" i="2"/>
  <c r="Y114" i="2"/>
  <c r="J114" i="2"/>
  <c r="K114" i="2" s="1"/>
  <c r="I113" i="2"/>
  <c r="Y112" i="2"/>
  <c r="J112" i="2"/>
  <c r="K112" i="2" s="1"/>
  <c r="Y111" i="2"/>
  <c r="M111" i="2"/>
  <c r="I110" i="2"/>
  <c r="Y109" i="2"/>
  <c r="J109" i="2"/>
  <c r="M109" i="2" s="1"/>
  <c r="Y108" i="2"/>
  <c r="J108" i="2"/>
  <c r="M108" i="2" s="1"/>
  <c r="Y107" i="2"/>
  <c r="Y106" i="2"/>
  <c r="J106" i="2"/>
  <c r="K106" i="2" s="1"/>
  <c r="Y105" i="2"/>
  <c r="J105" i="2"/>
  <c r="K105" i="2" s="1"/>
  <c r="I104" i="2"/>
  <c r="Y103" i="2"/>
  <c r="I103" i="2"/>
  <c r="Y102" i="2"/>
  <c r="Y101" i="2"/>
  <c r="J101" i="2"/>
  <c r="K101" i="2" s="1"/>
  <c r="Y99" i="2"/>
  <c r="Y98" i="2"/>
  <c r="J98" i="2"/>
  <c r="K98" i="2" s="1"/>
  <c r="Y97" i="2"/>
  <c r="J97" i="2"/>
  <c r="K97" i="2" s="1"/>
  <c r="Y96" i="2"/>
  <c r="J96" i="2"/>
  <c r="K96" i="2" s="1"/>
  <c r="Y95" i="2"/>
  <c r="J95" i="2"/>
  <c r="K95" i="2" s="1"/>
  <c r="Y86" i="2"/>
  <c r="J86" i="2"/>
  <c r="K86" i="2" s="1"/>
  <c r="Y85" i="2"/>
  <c r="J85" i="2"/>
  <c r="Y93" i="2"/>
  <c r="M93" i="2"/>
  <c r="Y92" i="2"/>
  <c r="J92" i="2"/>
  <c r="M92" i="2" s="1"/>
  <c r="Y83" i="2"/>
  <c r="Y90" i="2"/>
  <c r="J90" i="2"/>
  <c r="M90" i="2" s="1"/>
  <c r="Y89" i="2"/>
  <c r="J89" i="2"/>
  <c r="M89" i="2" s="1"/>
  <c r="Y88" i="2"/>
  <c r="J88" i="2"/>
  <c r="M88" i="2" s="1"/>
  <c r="K109" i="2" l="1"/>
  <c r="K108" i="2"/>
  <c r="K89" i="2"/>
  <c r="M95" i="2"/>
  <c r="M106" i="2"/>
  <c r="I94" i="2"/>
  <c r="M105" i="2"/>
  <c r="M99" i="2"/>
  <c r="M85" i="2"/>
  <c r="M86" i="2"/>
  <c r="M98" i="2"/>
  <c r="M97" i="2"/>
  <c r="J104" i="2"/>
  <c r="M96" i="2"/>
  <c r="M101" i="2"/>
  <c r="M112" i="2"/>
  <c r="J113" i="2"/>
  <c r="M113" i="2" l="1"/>
  <c r="K113" i="2"/>
  <c r="M104" i="2"/>
  <c r="M94" i="2" s="1"/>
  <c r="K104" i="2"/>
  <c r="J94" i="2"/>
  <c r="K94" i="2"/>
  <c r="J56" i="2" l="1"/>
  <c r="M81" i="2"/>
  <c r="K81" i="2"/>
  <c r="K80" i="2"/>
  <c r="K79" i="2"/>
  <c r="K78" i="2"/>
  <c r="K77" i="2"/>
  <c r="K76" i="2"/>
  <c r="K75" i="2"/>
  <c r="K74" i="2"/>
  <c r="K73" i="2"/>
  <c r="K72" i="2"/>
  <c r="K71" i="2"/>
  <c r="K70" i="2"/>
  <c r="K69" i="2"/>
  <c r="K68" i="2"/>
  <c r="K67" i="2"/>
  <c r="K66" i="2"/>
  <c r="I65" i="2"/>
  <c r="K65" i="2" s="1"/>
  <c r="K64" i="2"/>
  <c r="K63" i="2"/>
  <c r="K62" i="2"/>
  <c r="I61" i="2"/>
  <c r="K61" i="2" s="1"/>
  <c r="K60" i="2"/>
  <c r="K59" i="2"/>
  <c r="K58" i="2"/>
  <c r="I57" i="2"/>
  <c r="K57" i="2" s="1"/>
  <c r="K55" i="2"/>
  <c r="K54" i="2"/>
  <c r="K53" i="2"/>
  <c r="K52" i="2"/>
  <c r="K51" i="2"/>
  <c r="K50" i="2"/>
  <c r="W49" i="2"/>
  <c r="K49" i="2"/>
  <c r="K48" i="2"/>
  <c r="K47" i="2"/>
  <c r="K46" i="2"/>
  <c r="W45" i="2"/>
  <c r="M45" i="2"/>
  <c r="J45" i="2"/>
  <c r="K45" i="2" s="1"/>
  <c r="K44" i="2"/>
  <c r="K43" i="2"/>
  <c r="K42" i="2"/>
  <c r="K41" i="2"/>
  <c r="K40" i="2"/>
  <c r="K39" i="2"/>
  <c r="W38" i="2"/>
  <c r="K38" i="2"/>
  <c r="K37" i="2"/>
  <c r="K36" i="2"/>
  <c r="K35" i="2"/>
  <c r="K34" i="2"/>
  <c r="K33" i="2"/>
  <c r="K32" i="2"/>
  <c r="K31" i="2"/>
  <c r="K30" i="2"/>
  <c r="W29" i="2"/>
  <c r="K29" i="2"/>
  <c r="K28" i="2"/>
  <c r="K27" i="2"/>
  <c r="K26" i="2"/>
  <c r="K25" i="2"/>
  <c r="K24" i="2"/>
  <c r="K23" i="2"/>
  <c r="K22" i="2"/>
  <c r="K21" i="2"/>
  <c r="M20" i="2"/>
  <c r="K20" i="2"/>
  <c r="N19" i="2"/>
  <c r="K19" i="2"/>
  <c r="K18" i="2"/>
  <c r="K56" i="2" l="1"/>
  <c r="I56" i="2"/>
  <c r="M82" i="2" l="1"/>
  <c r="J82" i="2"/>
  <c r="I82" i="2"/>
  <c r="K82" i="2" l="1"/>
  <c r="I87" i="2"/>
  <c r="I84" i="2"/>
  <c r="M91" i="2"/>
  <c r="I91" i="2"/>
  <c r="M84" i="2" l="1"/>
  <c r="K91" i="2"/>
  <c r="J87" i="2"/>
  <c r="M87" i="2"/>
  <c r="J84" i="2"/>
  <c r="J91" i="2"/>
  <c r="K87" i="2" l="1"/>
  <c r="K84" i="2"/>
  <c r="N16" i="2" l="1"/>
  <c r="J17" i="2" l="1"/>
  <c r="I17" i="2"/>
  <c r="I16" i="2" l="1"/>
  <c r="I116" i="2" s="1"/>
  <c r="J16" i="2"/>
  <c r="J116" i="2" s="1"/>
  <c r="M16" i="2"/>
  <c r="M116" i="2" s="1"/>
  <c r="K17" i="2" l="1"/>
  <c r="K16" i="2" s="1"/>
  <c r="K116" i="2" s="1"/>
</calcChain>
</file>

<file path=xl/sharedStrings.xml><?xml version="1.0" encoding="utf-8"?>
<sst xmlns="http://schemas.openxmlformats.org/spreadsheetml/2006/main" count="692" uniqueCount="230">
  <si>
    <t>форма 21</t>
  </si>
  <si>
    <t>№ п/п</t>
  </si>
  <si>
    <t>Информация о плановых и фактических объемах предоставления регулируемых услуг (товаров, работ)</t>
  </si>
  <si>
    <t>Отчет о прибылях и убытках*</t>
  </si>
  <si>
    <t>Сумма инвестиционной программы (проекта)</t>
  </si>
  <si>
    <t>Информация о фактических условиях и размерах финансирования инвестиционной программы (проекта), тыс. тенге</t>
  </si>
  <si>
    <t>Информация о сопоставлении фактических показателей исполнения инвестиционной программы (проекта) с показателями, утвержденными в инвестиционной программе (проекте)**</t>
  </si>
  <si>
    <t>Разъяснение причин отклонения достигнутых фактических показателей от показателей в утвержденной инвестиционной программе (проекте)</t>
  </si>
  <si>
    <t>Наименование регулируемых услуг (товаров, работ) и обслуживаемая территория</t>
  </si>
  <si>
    <t>Наименование мероприятий</t>
  </si>
  <si>
    <t>Единица измерения</t>
  </si>
  <si>
    <t>Количество в натуральных показателях</t>
  </si>
  <si>
    <t>Период предоставления услуги в рамках инвестиционной программы (проекта)</t>
  </si>
  <si>
    <t>План</t>
  </si>
  <si>
    <t>Факт</t>
  </si>
  <si>
    <t>Заемные средства</t>
  </si>
  <si>
    <t>Бюджетные средства</t>
  </si>
  <si>
    <t>Снижение износа (физического) основных фондов (активов), %, по годам реализации в зависимости от утвержденной инвестиционной программы</t>
  </si>
  <si>
    <t>Снижение потерь, %, по годам реализации в зависимости от утвержденной инвестиционной программы (проекта)</t>
  </si>
  <si>
    <t>Снижение аварийности, по годам реализации в зависимости от утвержденной инвестиционной программы (проекта)</t>
  </si>
  <si>
    <t>план</t>
  </si>
  <si>
    <t>факт</t>
  </si>
  <si>
    <t xml:space="preserve">амортизация </t>
  </si>
  <si>
    <t xml:space="preserve">прибыль </t>
  </si>
  <si>
    <t>факт прошлого года</t>
  </si>
  <si>
    <t>факт текущего года</t>
  </si>
  <si>
    <t>Повышение надежности и электроснабжения потребителей области, а также повышения качества передаваемой электрической энергии.</t>
  </si>
  <si>
    <t xml:space="preserve"> </t>
  </si>
  <si>
    <t>шт</t>
  </si>
  <si>
    <t>услуга</t>
  </si>
  <si>
    <t>Улучшение производственных показателей, %, по годам реализации в зависимости от утвержденной инвестиционной программы</t>
  </si>
  <si>
    <t>Передача  электрической энергии</t>
  </si>
  <si>
    <t>Отклонение</t>
  </si>
  <si>
    <t>Причины отклонения</t>
  </si>
  <si>
    <t>Собственные средства</t>
  </si>
  <si>
    <t>Оценка повышения качества и надежности предоставляемых регулируемых услуг и эффективности деятельности</t>
  </si>
  <si>
    <t xml:space="preserve">По итогам тендерных процедур </t>
  </si>
  <si>
    <t>(наименование субъекта естественной монополии, вид деятельности)</t>
  </si>
  <si>
    <t>01.01-2025-31.12.2025</t>
  </si>
  <si>
    <t>01.01-2024-31.12.2025</t>
  </si>
  <si>
    <t>Строительство кабельной эстакады от БТЭЦ ГРУ до ЦРП-1 на территории МПЦ ЦЭСиП БРП "ЭнергоСети" - 1 этап</t>
  </si>
  <si>
    <t>Строительство спец. Автобазы 1 этап</t>
  </si>
  <si>
    <t>здание</t>
  </si>
  <si>
    <t>Капитальный ремонт ЗиС подстанций БРП «ЭнергоСети»</t>
  </si>
  <si>
    <t>Ремонт здания открытого распределительного устройства П/СТ ГПП-4А</t>
  </si>
  <si>
    <t>Обработка антикоррозийным покрытием металлоконструкции Бортовая Конырат</t>
  </si>
  <si>
    <t>Капитальный ремонт постаментов оборудования ОРУ 35/6кВ ГПП-1</t>
  </si>
  <si>
    <t>Замена полимерных изоляторов на стеклянные изоляторы ПС-120б</t>
  </si>
  <si>
    <t>Замена трансформаторов</t>
  </si>
  <si>
    <t>Приобретение трансформатора ТМ-630 10/0,4 кВ (№601, №602)</t>
  </si>
  <si>
    <t>Приобретение трансформатора ТМ-630 10/0,4кВ №603 наТП-3</t>
  </si>
  <si>
    <t>Приобретение КТП 400 3/0,4 кВ (№8, №21)</t>
  </si>
  <si>
    <t>Замена масляных выключателей</t>
  </si>
  <si>
    <t>Приобретение вакуумных выключателей 10 кВ (ЦРП-2)</t>
  </si>
  <si>
    <t>Приобретение вакуумных выключателей 3 кВ (ГПП-1)</t>
  </si>
  <si>
    <t>Приобретение вакуумных выключателей 10 кВ (п/ст Угольная эстакада)</t>
  </si>
  <si>
    <t>Приобретение вакуумных выключателей 10 кВ (ЦРП-1)</t>
  </si>
  <si>
    <t>Приобретение вакуумных выключателей 10 кВ (ЦРП-5)</t>
  </si>
  <si>
    <t>Замена разъединителей 35 кВ</t>
  </si>
  <si>
    <t>Приобретение разъединителей 35 кВ подстанции «ГПП-5»</t>
  </si>
  <si>
    <t>Приобретение разъединителей 35 кВ (ЦРП-2 Саяк)</t>
  </si>
  <si>
    <t>Установка материалов для капитальных ремонтов подстанций</t>
  </si>
  <si>
    <t>Приобретение кабельных перекрытий на ОРУ 110/35/10 кВ (ГПП-5)</t>
  </si>
  <si>
    <t>ИЗОЛЯТОР ИШОС-20-1-УХЛ1 ШИННЫЙ ОПОРНЫЙ СТЕКЛЯННЫЙ</t>
  </si>
  <si>
    <t>ДОМКРАТ ГИДРАВ. ДГ-50</t>
  </si>
  <si>
    <t>ИЗОЛЯТОР ИПУ-10/3150-12,5-УХЛ1 ПРОХОДНОЙ ФАРФОРОВЫЙ</t>
  </si>
  <si>
    <t>Приобретение кабельных перекрытий на ОРУ 35/6кВ П/СТ ГПП-1</t>
  </si>
  <si>
    <t>Приобретение кабельных плит перекрытий ППП-3</t>
  </si>
  <si>
    <t>Капитальный ремонт и установка системы пожаротушения подстанций БРП «ЭнергоСети»</t>
  </si>
  <si>
    <t>Реализация проектов по установке АПС и АПТ на объектах ЦЭСиП (8 объектов)</t>
  </si>
  <si>
    <t>Капитальный ремонт зданий и сооружения ПС 220/110/10 кВ "Актогайский ГОК" (пожарный резервуар)</t>
  </si>
  <si>
    <t>Замена трубопровода пожарных гидрантов (п/ст Конырат-220)</t>
  </si>
  <si>
    <t>Установка оборудования для дооснащения подстанций</t>
  </si>
  <si>
    <t>Приобретение комплекса испытательного РЕТОМ-21</t>
  </si>
  <si>
    <t>Приобретение микропроцессорного терминала 10 кВ на РП-10 Саяк</t>
  </si>
  <si>
    <t>Приобретение ТН-10 кВ на РП-10</t>
  </si>
  <si>
    <t>Приобретение аккумуляторных батарей ГПП-4А</t>
  </si>
  <si>
    <t>АККУМУЛЯТОР 2В 480АЧ 14х208х522мм</t>
  </si>
  <si>
    <t>Приобретение тепловизора</t>
  </si>
  <si>
    <t>3.1.</t>
  </si>
  <si>
    <t>3.2.</t>
  </si>
  <si>
    <t>3.3.</t>
  </si>
  <si>
    <t>5.1.</t>
  </si>
  <si>
    <t>5.2.</t>
  </si>
  <si>
    <t>5.3.</t>
  </si>
  <si>
    <t>6.1.</t>
  </si>
  <si>
    <t>6.2.</t>
  </si>
  <si>
    <t>6.3.</t>
  </si>
  <si>
    <t>6.4.</t>
  </si>
  <si>
    <t>6.5.</t>
  </si>
  <si>
    <t>7.1.</t>
  </si>
  <si>
    <t>7.2.</t>
  </si>
  <si>
    <t>8.1.</t>
  </si>
  <si>
    <t>8.2.</t>
  </si>
  <si>
    <t>8.3.</t>
  </si>
  <si>
    <t>8.4.</t>
  </si>
  <si>
    <t>8.5.</t>
  </si>
  <si>
    <t>8.6.</t>
  </si>
  <si>
    <t>9.1.</t>
  </si>
  <si>
    <t>9.2.</t>
  </si>
  <si>
    <t>9.3.</t>
  </si>
  <si>
    <t>10.1.</t>
  </si>
  <si>
    <t>10.2.</t>
  </si>
  <si>
    <t>10.3.</t>
  </si>
  <si>
    <t>10.4.</t>
  </si>
  <si>
    <t>10.5.</t>
  </si>
  <si>
    <t>10.6.</t>
  </si>
  <si>
    <t>Замена ограждения ГПП-5</t>
  </si>
  <si>
    <t>м</t>
  </si>
  <si>
    <t>Замена полимерных изоляторов на стеклянные ВЛ-220кВ №2518, №2528, №2578, №2588</t>
  </si>
  <si>
    <t>Капитальный ремонт ВЛ-3 кВ фидер №4 Конырат</t>
  </si>
  <si>
    <t>Приобретение трансформаторов ТМ-250 кВА (на участок "Саяк" ТП-9)</t>
  </si>
  <si>
    <t>Приобретение трансформаторов ТМ-25 кВА 10/0,4кВ (участок Саяк РП-10)</t>
  </si>
  <si>
    <t>Капитальный ремонт ВЛ-3 кВ фидер №1</t>
  </si>
  <si>
    <t>Приобретение АВТОМОБИЛЯ ФУРГОН 27527 2,69Л БЕНЗИН МЕСТ 7</t>
  </si>
  <si>
    <t>Модернизация программного обеспечения АСКУЭ (перенос ПО на новое оборудование)</t>
  </si>
  <si>
    <t>Капитальный ремонт  ВЛ-10кВ. Фидер "Берег-3"</t>
  </si>
  <si>
    <t>Улучшение условии труда</t>
  </si>
  <si>
    <t xml:space="preserve">Приобретение КОНТЕЙНЕРА 40 ФУТ ЖИЛОЙ 12Х2,4Х2,6 </t>
  </si>
  <si>
    <t>Кап. ремонт зданий и сооружений на подстанциях</t>
  </si>
  <si>
    <t>Кап. ремонт линий ВЛЭП-220 кВ</t>
  </si>
  <si>
    <t>Кап. ремонт линий ВЛЭП 3-10 кВ</t>
  </si>
  <si>
    <t>Приобретение силового электрооборудования</t>
  </si>
  <si>
    <t>КОМПЬЮТЕР I5-12500H/16ГБDDR5/2ТБSSD/W11PRO/PN64-B-S5142MV</t>
  </si>
  <si>
    <t>МОНИТОР 27"1920X1080 IPS 16:9 VGA HDMI DP 4USB 5МС 3Г.ГАР.</t>
  </si>
  <si>
    <t>КОНДИЦИОНЕР 30-35М2 ОХЛ-3590ВТ ГРЕВ-1120ВТ НАСТЕН</t>
  </si>
  <si>
    <t>ХОЛОДИЛЬНИК 2КАМЕРНЫЙ 311Л 1780Х595Х668</t>
  </si>
  <si>
    <t>КРЕСЛО РУКОВОДИТЕЛЯ 1350/500Х730Х490 КОЖА ЧЕРНЫЙ ХРОМ</t>
  </si>
  <si>
    <t>КРЕСЛО РАБОЧЕЕ 610Х750Х1105-1205 ТКАНЬ СЕТКА</t>
  </si>
  <si>
    <t>ВИДЕОКАМЕРА IP DS-2CD1043G0E-I</t>
  </si>
  <si>
    <t>МФУ A4 ЛАЗЕРНЫЙ МОНОХРОМ 23 СТР/МИН,ADF 256МБ, 6-СТРОЧ</t>
  </si>
  <si>
    <t>ТЕЛЕФОН IP SIP-T26P YEALINK</t>
  </si>
  <si>
    <t>1.1.</t>
  </si>
  <si>
    <t>2</t>
  </si>
  <si>
    <t>2.1.</t>
  </si>
  <si>
    <t>3</t>
  </si>
  <si>
    <t>4</t>
  </si>
  <si>
    <t>4.1.</t>
  </si>
  <si>
    <t>4.2.</t>
  </si>
  <si>
    <t>5</t>
  </si>
  <si>
    <t>6</t>
  </si>
  <si>
    <t>7</t>
  </si>
  <si>
    <t>8</t>
  </si>
  <si>
    <t>9</t>
  </si>
  <si>
    <t>33,,9</t>
  </si>
  <si>
    <t>Услуги по передаче  электрической энергии, услуги передачи и распределения тепловой энергии, услуги по подаче воды по распределительным сетям (хоз. питьевое водоснабжение), услуги подачи воды по распределительным сетям (промышленное водоснабжение), услуги по отводу сточных вод (хоз. фекальная канализация), услуги по отводу сточных вод (промышленная канализация)</t>
  </si>
  <si>
    <t xml:space="preserve">Информация об исполнении утвержденной инвестиционной программы по итогам 2025 года </t>
  </si>
  <si>
    <t>Всего на услуги по передаче электрической энергии</t>
  </si>
  <si>
    <t>Инвестиционные мероприятия 2025 год</t>
  </si>
  <si>
    <t>Балхашское региональное предприятие "ЭнергоСети" ТОО «Kazakhmys Distribution (Казахмыс Дистрибьюшн)</t>
  </si>
  <si>
    <t>Услуга подачи воды по распределительным сетям (промышленное водоснабжение)</t>
  </si>
  <si>
    <t>Приобретение вакуумного выключателя вводного 1000А</t>
  </si>
  <si>
    <t>Замена трубопровода промышленной воды Ф630мм в ЦТТ ТВС в районе стоянки ЗОЦМ в сторону РМЗ</t>
  </si>
  <si>
    <t>Разработка проекта по капитальному ремонту эстакады технологических трубопроводов</t>
  </si>
  <si>
    <t>2025 год</t>
  </si>
  <si>
    <t>Всего на услуги подачи воды по распределительным сетям (промышленное водоснабжение)</t>
  </si>
  <si>
    <t>Выполнено по факту заключенного договора</t>
  </si>
  <si>
    <t>Повышение качества и надежности предоставляемой услуги при выполнении мероприятия</t>
  </si>
  <si>
    <t>Услуги по передаче и распределению тепловой энергии</t>
  </si>
  <si>
    <t>Замена обратного трубопровода тепловых сетей Ф630х10 на эстакаде в районе здания сгустительного цеха МОФ</t>
  </si>
  <si>
    <t xml:space="preserve"> Услуги по отводу сточных вод (хоз. Фекальная канализация)</t>
  </si>
  <si>
    <t>Реализация проекта "Монтаж коллектора хоз. фекальной канализации от склада №1 до колодца гасителя" (изменение трассировки) 1 этап</t>
  </si>
  <si>
    <t>не имеются</t>
  </si>
  <si>
    <t>Приобретение насосного агрегата СМ-250/200-400-4 с двигателем</t>
  </si>
  <si>
    <t>Выполнено</t>
  </si>
  <si>
    <t>Услуги подачи воды по распределительным сетям (хоз. питьевое водоснабжение)</t>
  </si>
  <si>
    <t>Замена хоз.питьевого трубопровода водоснабжения Ф377 мм от стоянки ЗОЦМ до РМЗ</t>
  </si>
  <si>
    <t>Выполнено по факту выполненных работ</t>
  </si>
  <si>
    <t>Приобретение оборудования для улучшения условия труда</t>
  </si>
  <si>
    <t>Услуги по отводу сточных вод (промышленная канализация)</t>
  </si>
  <si>
    <t>Приобретение насосного агрегата 1Д1250/63 с двигателем</t>
  </si>
  <si>
    <t>Приобретение АВТОМОБИЛЯ ФУРГОН 27527, 7 МЕСТ, ОБЪЕМ 2,69Л, БЕНЗИН</t>
  </si>
  <si>
    <t>Приобретение дизельного компрессора</t>
  </si>
  <si>
    <t>Приобретение насосного агрегата "Андижанец" (на ПЛК-2 н/ж)</t>
  </si>
  <si>
    <t>Приобретение устройства плавного пуска RVS-DX 105 A, 55кВт, 380В</t>
  </si>
  <si>
    <t>Строительство резервной трассы промышленной канализации от МПЦ (район ЦРМП) до склада БТЭЦ"</t>
  </si>
  <si>
    <t>2.1</t>
  </si>
  <si>
    <t>Приобретение низковольтного комплектного устройства ПЛК 2</t>
  </si>
  <si>
    <t>Замена оборудования и материалов для ремонта сетей промышленной канализации</t>
  </si>
  <si>
    <t>3.1</t>
  </si>
  <si>
    <t>Аппарат для сварки пластиковых труб</t>
  </si>
  <si>
    <t>3.2</t>
  </si>
  <si>
    <t>ЗАДВИЖКА ШИБЕР. D900 P10 НОЖ. Э/П КРЕПЕЖ ПРОКЛАДКИ</t>
  </si>
  <si>
    <t>3.3</t>
  </si>
  <si>
    <t>компл</t>
  </si>
  <si>
    <t>3.4</t>
  </si>
  <si>
    <t>3.5</t>
  </si>
  <si>
    <t>Замена коллектора всаса в насосной станции ПЛК-2</t>
  </si>
  <si>
    <t>Капитальный ремонт ЗиС подстанций БРП "ЭнергоСети"</t>
  </si>
  <si>
    <t>4.1</t>
  </si>
  <si>
    <t>Неисполнение договорных обязательств</t>
  </si>
  <si>
    <t>Разработка проекта по кап. Ремонту тоннеля от камеры №3 до РМЗ</t>
  </si>
  <si>
    <t>Капитальный ремонт и установка системы пожаротушения подстанций</t>
  </si>
  <si>
    <t>6.1</t>
  </si>
  <si>
    <t>По факту заключенного договора</t>
  </si>
  <si>
    <t>Всего на услуги по передаче и распределению тепловой энергии</t>
  </si>
  <si>
    <t>Всего на услуги по отводу сточных вод (хоз.фекальная канализация)</t>
  </si>
  <si>
    <t>Всего на услуги подачи воды по распределительным сетям (хоз. питьевое водоснабжение)</t>
  </si>
  <si>
    <t>Всего на услуги по отводу сточных вод (промышленная канализация)</t>
  </si>
  <si>
    <t>Приобретение электрооборудования для компенсации реактивной мощности</t>
  </si>
  <si>
    <t>Приобретение запорно-регулирующей аппаратуры</t>
  </si>
  <si>
    <t>Приобретение сварочных аппаратов</t>
  </si>
  <si>
    <t>Футеровка бетоном наружных откосов аварийного бассейна насосной станции ПЛК-2А</t>
  </si>
  <si>
    <t>Приобретение пожарной колонки</t>
  </si>
  <si>
    <t xml:space="preserve"> Мероприятия инвестиционной программы 2024года, сроки исполнения которых перенесены на 2025 год по причинам, не зависящим от субъекта</t>
  </si>
  <si>
    <t>к Правилам формирования тарифов,</t>
  </si>
  <si>
    <t xml:space="preserve">утвержденных приказом Министра </t>
  </si>
  <si>
    <t>национальной экономики РК</t>
  </si>
  <si>
    <t>от 19.11.2019года № 90</t>
  </si>
  <si>
    <t>Не исполнено , отказ корректировки</t>
  </si>
  <si>
    <t>Неисполнение договорных обязательств подрядной организацией, пересмотр проекта</t>
  </si>
  <si>
    <t xml:space="preserve">Стоимость мероприятия снизилась в связи с предоставлением скидки со стороны подрядной организаций </t>
  </si>
  <si>
    <t xml:space="preserve">Стоимость проекта снизилась за счет снижения стоимости оборудования </t>
  </si>
  <si>
    <t xml:space="preserve">Не исполнено в связи с увеличением стоимости оборудования </t>
  </si>
  <si>
    <t>Отсутствие поставщиков услуг в результате тендерных процедур</t>
  </si>
  <si>
    <t>В следствий обнаружения скрытых дефектов по исполнению мероприятия, потребовалось произвести техническое обследование сооружения</t>
  </si>
  <si>
    <t>Отклонений нет</t>
  </si>
  <si>
    <t>5.1</t>
  </si>
  <si>
    <t>5.2</t>
  </si>
  <si>
    <t>5.3</t>
  </si>
  <si>
    <t>5.4</t>
  </si>
  <si>
    <t>5.6</t>
  </si>
  <si>
    <t>5.7</t>
  </si>
  <si>
    <t>5.8</t>
  </si>
  <si>
    <t>5.9</t>
  </si>
  <si>
    <t>5.10</t>
  </si>
  <si>
    <t>Перенос сроков исполнения мероприятий с 2024 года на 2025 год. Совместный Приказ МЭ/ДКРЕМ №33-ОД/24-ОД от 25.02.25г/24.02.25г.</t>
  </si>
  <si>
    <t xml:space="preserve">Неисполнение договорных обязательств СМР, поставка ТМЦ по итогам тендерных процедур </t>
  </si>
  <si>
    <t>Стоимость проекта увеличилась за счет увеличения стоимости материалов</t>
  </si>
  <si>
    <t>Стоимость проекта снизилась за счет снижения стоимости материалов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</si>
</sst>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00\ _₸_-;\-* #,##0.00\ _₸_-;_-* &quot;-&quot;??\ _₸_-;_-@_-"/>
  </numFmts>
  <fonts count="15" x14ac:knownFonts="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2"/>
      <name val="Times New Roman"/>
      <family val="1"/>
      <charset val="204"/>
    </font>
    <font>
      <sz val="11"/>
      <color theme="1"/>
      <name val="Calibri"/>
      <family val="2"/>
      <scheme val="minor"/>
    </font>
    <font>
      <b/>
      <sz val="12"/>
      <name val="Times New Roman"/>
      <family val="1"/>
      <charset val="204"/>
    </font>
    <font>
      <sz val="11"/>
      <name val="Times New Roman"/>
      <family val="1"/>
      <charset val="204"/>
    </font>
    <font>
      <b/>
      <sz val="16"/>
      <name val="Times New Roman"/>
      <family val="1"/>
      <charset val="204"/>
    </font>
    <font>
      <sz val="14"/>
      <name val="Times New Roman"/>
      <family val="1"/>
      <charset val="204"/>
    </font>
    <font>
      <b/>
      <sz val="14"/>
      <name val="Times New Roman"/>
      <family val="1"/>
      <charset val="204"/>
    </font>
    <font>
      <b/>
      <sz val="13"/>
      <name val="Times New Roman"/>
      <family val="1"/>
      <charset val="204"/>
    </font>
    <font>
      <b/>
      <i/>
      <sz val="12"/>
      <name val="Times New Roman"/>
      <family val="1"/>
      <charset val="204"/>
    </font>
    <font>
      <b/>
      <sz val="11"/>
      <name val="Times New Roman"/>
      <family val="1"/>
      <charset val="204"/>
    </font>
    <font>
      <i/>
      <sz val="12"/>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0" fontId="1" fillId="0" borderId="0"/>
    <xf numFmtId="43" fontId="4"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0" fontId="4" fillId="0" borderId="0"/>
  </cellStyleXfs>
  <cellXfs count="95">
    <xf numFmtId="0" fontId="0" fillId="0" borderId="0" xfId="0"/>
    <xf numFmtId="0" fontId="3" fillId="2" borderId="0" xfId="0" applyFont="1" applyFill="1" applyAlignment="1">
      <alignment horizontal="center"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vertical="center"/>
    </xf>
    <xf numFmtId="0" fontId="3" fillId="0" borderId="0" xfId="0" applyFont="1" applyAlignment="1">
      <alignment horizontal="center" vertical="center"/>
    </xf>
    <xf numFmtId="0" fontId="3" fillId="2" borderId="0" xfId="0" applyFont="1" applyFill="1" applyAlignment="1">
      <alignment horizontal="left" vertical="center"/>
    </xf>
    <xf numFmtId="0" fontId="3" fillId="0" borderId="0" xfId="0" applyFont="1" applyAlignment="1">
      <alignment vertical="center"/>
    </xf>
    <xf numFmtId="4" fontId="3" fillId="2" borderId="0" xfId="0" applyNumberFormat="1" applyFont="1" applyFill="1" applyAlignment="1">
      <alignment horizontal="center" vertical="center"/>
    </xf>
    <xf numFmtId="4" fontId="3" fillId="0" borderId="0" xfId="0" applyNumberFormat="1" applyFont="1" applyAlignment="1">
      <alignment horizontal="center" vertical="center"/>
    </xf>
    <xf numFmtId="0" fontId="3" fillId="0" borderId="0" xfId="0" applyFont="1" applyFill="1" applyAlignment="1">
      <alignment vertical="center"/>
    </xf>
    <xf numFmtId="0" fontId="3" fillId="2" borderId="0" xfId="0" applyFont="1" applyFill="1" applyAlignment="1">
      <alignment horizontal="right" vertical="center"/>
    </xf>
    <xf numFmtId="0" fontId="6" fillId="0" borderId="0" xfId="0"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8" fillId="2" borderId="0" xfId="0" applyFont="1" applyFill="1" applyAlignment="1">
      <alignment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4" fontId="6" fillId="2" borderId="0" xfId="0" applyNumberFormat="1" applyFont="1" applyFill="1" applyAlignment="1">
      <alignment horizontal="center" vertical="center"/>
    </xf>
    <xf numFmtId="4" fontId="9" fillId="0" borderId="0" xfId="0" applyNumberFormat="1" applyFont="1" applyAlignment="1">
      <alignment horizontal="center" vertical="center"/>
    </xf>
    <xf numFmtId="4" fontId="6" fillId="0" borderId="0" xfId="0" applyNumberFormat="1" applyFont="1" applyAlignment="1">
      <alignment horizontal="center" vertical="center"/>
    </xf>
    <xf numFmtId="0" fontId="9" fillId="2" borderId="0" xfId="0" applyFont="1" applyFill="1" applyAlignment="1">
      <alignment vertical="center"/>
    </xf>
    <xf numFmtId="0" fontId="6" fillId="0" borderId="0" xfId="0" applyFont="1" applyAlignment="1">
      <alignment horizontal="center" vertical="center"/>
    </xf>
    <xf numFmtId="0" fontId="12" fillId="0" borderId="0" xfId="0" applyFont="1" applyAlignment="1">
      <alignment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4" fontId="5" fillId="0" borderId="1" xfId="1" applyNumberFormat="1" applyFont="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4" fontId="3" fillId="0" borderId="1" xfId="1" applyNumberFormat="1" applyFont="1" applyBorder="1" applyAlignment="1">
      <alignment horizontal="center" vertical="center" wrapText="1"/>
    </xf>
    <xf numFmtId="0" fontId="3" fillId="2" borderId="1" xfId="0" applyFont="1" applyFill="1" applyBorder="1" applyAlignment="1">
      <alignment horizontal="left" vertical="center" wrapText="1"/>
    </xf>
    <xf numFmtId="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horizontal="center" vertical="center" wrapText="1"/>
    </xf>
    <xf numFmtId="16"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14" fillId="2" borderId="1" xfId="0" applyFont="1" applyFill="1" applyBorder="1"/>
    <xf numFmtId="4" fontId="3" fillId="2" borderId="1" xfId="6" applyNumberFormat="1" applyFont="1" applyFill="1" applyBorder="1" applyAlignment="1">
      <alignment horizontal="center" vertical="center" wrapText="1"/>
    </xf>
    <xf numFmtId="4" fontId="3" fillId="2" borderId="1" xfId="0" applyNumberFormat="1" applyFont="1" applyFill="1" applyBorder="1" applyAlignment="1">
      <alignment horizontal="left" vertical="top" wrapText="1"/>
    </xf>
    <xf numFmtId="0" fontId="8" fillId="2" borderId="1" xfId="0" applyFont="1" applyFill="1" applyBorder="1"/>
    <xf numFmtId="2"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top"/>
    </xf>
    <xf numFmtId="4" fontId="5" fillId="2" borderId="1" xfId="6"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4" fontId="5"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left" vertical="center"/>
    </xf>
    <xf numFmtId="4" fontId="5"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0" borderId="0" xfId="0" applyFont="1" applyFill="1" applyAlignment="1">
      <alignment vertical="center"/>
    </xf>
    <xf numFmtId="49" fontId="5" fillId="2"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43" fontId="11" fillId="2" borderId="1" xfId="1" applyFont="1" applyFill="1" applyBorder="1" applyAlignment="1">
      <alignment vertical="center" wrapText="1"/>
    </xf>
    <xf numFmtId="43" fontId="3" fillId="0" borderId="1" xfId="1" applyFont="1" applyFill="1" applyBorder="1" applyAlignment="1">
      <alignment horizontal="center" vertical="center" wrapText="1"/>
    </xf>
    <xf numFmtId="43" fontId="3" fillId="2" borderId="1" xfId="1" applyFont="1" applyFill="1" applyBorder="1" applyAlignment="1">
      <alignment horizontal="center" vertical="center" wrapText="1"/>
    </xf>
    <xf numFmtId="43" fontId="11" fillId="0" borderId="1" xfId="1" applyFont="1" applyFill="1" applyBorder="1" applyAlignment="1">
      <alignment vertical="center" wrapText="1"/>
    </xf>
    <xf numFmtId="0" fontId="3" fillId="0" borderId="1" xfId="0" applyFont="1" applyBorder="1" applyAlignment="1">
      <alignment vertical="center" wrapText="1"/>
    </xf>
    <xf numFmtId="4" fontId="11" fillId="2" borderId="1" xfId="0" applyNumberFormat="1" applyFont="1" applyFill="1" applyBorder="1" applyAlignment="1">
      <alignment horizontal="center" vertical="center" wrapText="1"/>
    </xf>
    <xf numFmtId="4"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4" fontId="3" fillId="2" borderId="1" xfId="0" applyNumberFormat="1" applyFont="1" applyFill="1" applyBorder="1" applyAlignment="1">
      <alignment horizontal="center" vertical="top" wrapText="1"/>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horizontal="center" vertical="center"/>
    </xf>
  </cellXfs>
  <cellStyles count="10">
    <cellStyle name="Гиперссылка 2 4" xfId="2"/>
    <cellStyle name="Обычный" xfId="0" builtinId="0"/>
    <cellStyle name="Обычный 2" xfId="9"/>
    <cellStyle name="Обычный 2 10 10 10" xfId="4"/>
    <cellStyle name="Обычный 2 65 2 2" xfId="3"/>
    <cellStyle name="Обычный 4" xfId="5"/>
    <cellStyle name="Финансовый" xfId="1" builtinId="3"/>
    <cellStyle name="Финансовый 2" xfId="8"/>
    <cellStyle name="Финансовый 2 2 4" xfId="6"/>
    <cellStyle name="Финансовый 21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hibekMu\Desktop\&#1055;&#1058;&#1069;%20&#1055;&#1054;%20&#1057;&#1072;&#1083;&#1090;&#1072;\&#1048;&#1055;%20&#1041;&#1056;&#1055;%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ZhibekMu\Desktop\&#1054;&#1090;&#1095;&#1077;&#1090;%202025&#1075;%20&#1044;&#1050;&#1056;&#1045;&#1052;\&#1050;&#1086;&#1088;&#1088;&#1077;&#1082;&#1090;&#1080;&#1088;&#1086;&#1074;&#1082;&#1072;%20&#1041;&#1056;&#1055;%202025\&#1087;&#1088;&#1086;&#1084;&#1082;&#1072;&#1085;&#1072;&#1083;&#1080;&#1079;&#1072;&#1094;&#1080;&#1103;\&#1060;&#1086;&#1088;&#1084;&#1072;%2012%20&#1088;&#1091;&#1089;%202-1%20&#1088;&#1072;&#1073;&#1086;&#1095;.&#10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ZhibekMu\Desktop\&#1048;&#1085;&#1074;&#1077;&#1089;&#1090;\2025\&#1055;&#1083;&#1072;&#1085;%2012+0\&#1050;&#1052;&#1044;%20&#1040;&#1060;&#1050;%202025&#1075;%20_%20&#1087;&#1083;&#1072;&#1085;%2012&#1084;&#1077;&#1089;&#1103;&#1094;%20%20%20&#1087;&#1088;&#1086;&#1075;&#1085;&#1086;&#1079;%20&#1103;&#1085;&#1074;&#1072;&#1088;&#1103;%20%2012.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услугам"/>
      <sheetName val="ПЛАН"/>
      <sheetName val="ИП_2026_БРП"/>
      <sheetName val="ИП_2026_ПТЭ"/>
      <sheetName val="ИП_2026_БРП (2)"/>
    </sheetNames>
    <sheetDataSet>
      <sheetData sheetId="0" refreshError="1"/>
      <sheetData sheetId="1" refreshError="1"/>
      <sheetData sheetId="2" refreshError="1">
        <row r="13">
          <cell r="JD13">
            <v>10.74636033</v>
          </cell>
        </row>
        <row r="15">
          <cell r="JD15">
            <v>4.448976</v>
          </cell>
        </row>
        <row r="49">
          <cell r="JD49">
            <v>1.6260810000000001</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плк"/>
      <sheetName val="хпв"/>
      <sheetName val="хфк"/>
      <sheetName val="тэ"/>
      <sheetName val="промвод"/>
    </sheetNames>
    <sheetDataSet>
      <sheetData sheetId="0" refreshError="1"/>
      <sheetData sheetId="1" refreshError="1"/>
      <sheetData sheetId="2" refreshError="1"/>
      <sheetData sheetId="3" refreshError="1"/>
      <sheetData sheetId="4" refreshError="1"/>
      <sheetData sheetId="5" refreshError="1">
        <row r="20">
          <cell r="M20">
            <v>5864.3662946428603</v>
          </cell>
        </row>
        <row r="21">
          <cell r="M21">
            <v>6190.7032767857136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 лимит по 440"/>
      <sheetName val="ЛИМИТ  "/>
      <sheetName val="Справка по лимитам"/>
      <sheetName val="Лист2"/>
      <sheetName val="Лист1"/>
      <sheetName val="Для 10+2 на 29.11.2024 г"/>
      <sheetName val="Мэйкер "/>
      <sheetName val="КМД СМР"/>
      <sheetName val="КМД ТМЦ"/>
      <sheetName val="Новые 2024г"/>
      <sheetName val="ИП_2025г 4 Вар 08.01.2025"/>
      <sheetName val="Приост реал"/>
      <sheetName val="Оптимизация "/>
      <sheetName val="СМР октябрь прогноз"/>
      <sheetName val="ТМЦ октябрь прогно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40">
          <cell r="YZ140">
            <v>4.8459844999999993</v>
          </cell>
        </row>
        <row r="156">
          <cell r="YD156">
            <v>11.144</v>
          </cell>
        </row>
        <row r="158">
          <cell r="YD158">
            <v>4.3999999900000004</v>
          </cell>
        </row>
        <row r="159">
          <cell r="YD159">
            <v>3.36</v>
          </cell>
        </row>
        <row r="163">
          <cell r="YD163">
            <v>10.842000000000001</v>
          </cell>
        </row>
        <row r="166">
          <cell r="YD166">
            <v>0.13125000000000001</v>
          </cell>
        </row>
        <row r="167">
          <cell r="YD167">
            <v>8.5343999999999998</v>
          </cell>
        </row>
        <row r="168">
          <cell r="YD168">
            <v>73.259185760000008</v>
          </cell>
        </row>
        <row r="169">
          <cell r="YD169">
            <v>10.584</v>
          </cell>
        </row>
        <row r="172">
          <cell r="YD172">
            <v>2.0047999999999999</v>
          </cell>
        </row>
        <row r="174">
          <cell r="YD174">
            <v>11.18691392</v>
          </cell>
        </row>
        <row r="177">
          <cell r="YD177">
            <v>7.4573972000000008</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6"/>
  <sheetViews>
    <sheetView tabSelected="1" zoomScale="55" zoomScaleNormal="55" workbookViewId="0">
      <pane ySplit="15" topLeftCell="A79" activePane="bottomLeft" state="frozenSplit"/>
      <selection pane="bottomLeft" activeCell="J99" sqref="J99"/>
    </sheetView>
  </sheetViews>
  <sheetFormatPr defaultRowHeight="15" x14ac:dyDescent="0.25"/>
  <cols>
    <col min="1" max="1" width="9.140625" style="66"/>
    <col min="2" max="2" width="22.5703125" style="28" customWidth="1"/>
    <col min="3" max="3" width="41" style="67" customWidth="1"/>
    <col min="4" max="4" width="14.28515625" style="14" customWidth="1"/>
    <col min="5" max="5" width="8.140625" style="14" bestFit="1" customWidth="1"/>
    <col min="6" max="6" width="9.140625" style="14"/>
    <col min="7" max="7" width="14.28515625" style="14" customWidth="1"/>
    <col min="8" max="8" width="12.5703125" style="28" customWidth="1"/>
    <col min="9" max="9" width="15.7109375" style="24" bestFit="1" customWidth="1"/>
    <col min="10" max="10" width="18.42578125" style="24" customWidth="1"/>
    <col min="11" max="11" width="21.85546875" style="26" customWidth="1"/>
    <col min="12" max="12" width="23.5703125" style="26" customWidth="1"/>
    <col min="13" max="13" width="21.85546875" style="24" customWidth="1"/>
    <col min="14" max="14" width="18.28515625" style="26" customWidth="1"/>
    <col min="15" max="15" width="10.7109375" style="14" customWidth="1"/>
    <col min="16" max="16" width="10.85546875" style="14" customWidth="1"/>
    <col min="17" max="17" width="9.140625" style="14"/>
    <col min="18" max="18" width="9.140625" style="69"/>
    <col min="19" max="20" width="9.140625" style="70"/>
    <col min="21" max="21" width="11" style="14" customWidth="1"/>
    <col min="22" max="22" width="10.7109375" style="66" customWidth="1"/>
    <col min="23" max="24" width="9.140625" style="70"/>
    <col min="25" max="25" width="24.140625" style="14" customWidth="1"/>
    <col min="26" max="26" width="31.7109375" style="14" customWidth="1"/>
    <col min="27" max="16384" width="9.140625" style="14"/>
  </cols>
  <sheetData>
    <row r="1" spans="1:30" ht="15.75" x14ac:dyDescent="0.25">
      <c r="A1" s="6"/>
      <c r="B1" s="7"/>
      <c r="C1" s="8"/>
      <c r="D1" s="9"/>
      <c r="E1" s="9"/>
      <c r="F1" s="9"/>
      <c r="G1" s="9"/>
      <c r="H1" s="7"/>
      <c r="I1" s="10"/>
      <c r="J1" s="10"/>
      <c r="K1" s="11"/>
      <c r="L1" s="11"/>
      <c r="M1" s="10"/>
      <c r="N1" s="11"/>
      <c r="O1" s="9"/>
      <c r="P1" s="9"/>
      <c r="Q1" s="9"/>
      <c r="R1" s="1"/>
      <c r="S1" s="12"/>
      <c r="T1" s="12"/>
      <c r="U1" s="9"/>
      <c r="V1" s="6"/>
      <c r="W1" s="12"/>
      <c r="X1" s="12"/>
      <c r="Y1" s="6"/>
      <c r="Z1" s="13" t="s">
        <v>0</v>
      </c>
    </row>
    <row r="2" spans="1:30" ht="15.75" x14ac:dyDescent="0.25">
      <c r="A2" s="6"/>
      <c r="B2" s="7"/>
      <c r="C2" s="8"/>
      <c r="D2" s="9"/>
      <c r="E2" s="9"/>
      <c r="F2" s="9"/>
      <c r="G2" s="9"/>
      <c r="H2" s="7"/>
      <c r="I2" s="10"/>
      <c r="J2" s="10"/>
      <c r="K2" s="11"/>
      <c r="L2" s="11"/>
      <c r="M2" s="10"/>
      <c r="N2" s="11"/>
      <c r="O2" s="9"/>
      <c r="P2" s="9"/>
      <c r="Q2" s="9"/>
      <c r="R2" s="1"/>
      <c r="S2" s="12"/>
      <c r="T2" s="12"/>
      <c r="U2" s="9"/>
      <c r="V2" s="6"/>
      <c r="W2" s="12"/>
      <c r="X2" s="12"/>
      <c r="Y2" s="6"/>
      <c r="Z2" s="13" t="s">
        <v>205</v>
      </c>
    </row>
    <row r="3" spans="1:30" ht="15.75" x14ac:dyDescent="0.25">
      <c r="A3" s="6"/>
      <c r="B3" s="7"/>
      <c r="C3" s="8"/>
      <c r="D3" s="9"/>
      <c r="E3" s="9"/>
      <c r="F3" s="9"/>
      <c r="G3" s="9"/>
      <c r="H3" s="7"/>
      <c r="I3" s="10"/>
      <c r="J3" s="10"/>
      <c r="K3" s="11"/>
      <c r="L3" s="11"/>
      <c r="M3" s="10"/>
      <c r="N3" s="11"/>
      <c r="O3" s="15"/>
      <c r="P3" s="9"/>
      <c r="Q3" s="9"/>
      <c r="R3" s="1"/>
      <c r="S3" s="12"/>
      <c r="T3" s="12"/>
      <c r="U3" s="9"/>
      <c r="V3" s="6"/>
      <c r="W3" s="12"/>
      <c r="X3" s="12"/>
      <c r="Y3" s="6"/>
      <c r="Z3" s="13" t="s">
        <v>206</v>
      </c>
    </row>
    <row r="4" spans="1:30" ht="15.75" x14ac:dyDescent="0.25">
      <c r="A4" s="6"/>
      <c r="B4" s="7"/>
      <c r="C4" s="8"/>
      <c r="D4" s="9"/>
      <c r="E4" s="9"/>
      <c r="F4" s="9"/>
      <c r="G4" s="9"/>
      <c r="H4" s="7"/>
      <c r="I4" s="10"/>
      <c r="J4" s="10"/>
      <c r="K4" s="11"/>
      <c r="L4" s="11"/>
      <c r="M4" s="10"/>
      <c r="N4" s="11"/>
      <c r="O4" s="9"/>
      <c r="P4" s="9"/>
      <c r="Q4" s="9"/>
      <c r="R4" s="1"/>
      <c r="S4" s="12"/>
      <c r="T4" s="12"/>
      <c r="U4" s="9"/>
      <c r="V4" s="6"/>
      <c r="W4" s="12"/>
      <c r="X4" s="12"/>
      <c r="Y4" s="6"/>
      <c r="Z4" s="13" t="s">
        <v>207</v>
      </c>
    </row>
    <row r="5" spans="1:30" ht="15.75" x14ac:dyDescent="0.25">
      <c r="A5" s="6"/>
      <c r="B5" s="7"/>
      <c r="C5" s="8"/>
      <c r="D5" s="9"/>
      <c r="E5" s="9"/>
      <c r="F5" s="9"/>
      <c r="G5" s="9"/>
      <c r="H5" s="7"/>
      <c r="I5" s="10"/>
      <c r="J5" s="10"/>
      <c r="K5" s="11"/>
      <c r="L5" s="11"/>
      <c r="M5" s="10"/>
      <c r="N5" s="11"/>
      <c r="O5" s="9"/>
      <c r="P5" s="9"/>
      <c r="Q5" s="9"/>
      <c r="R5" s="1"/>
      <c r="S5" s="12"/>
      <c r="T5" s="12"/>
      <c r="U5" s="9"/>
      <c r="V5" s="6"/>
      <c r="W5" s="12"/>
      <c r="X5" s="12"/>
      <c r="Y5" s="6"/>
      <c r="Z5" s="13" t="s">
        <v>208</v>
      </c>
    </row>
    <row r="6" spans="1:30" ht="15.75" x14ac:dyDescent="0.25">
      <c r="A6" s="6"/>
      <c r="B6" s="7"/>
      <c r="C6" s="8"/>
      <c r="D6" s="9"/>
      <c r="E6" s="9"/>
      <c r="F6" s="9"/>
      <c r="G6" s="9"/>
      <c r="H6" s="7"/>
      <c r="I6" s="10"/>
      <c r="J6" s="10"/>
      <c r="K6" s="11"/>
      <c r="L6" s="11"/>
      <c r="M6" s="10"/>
      <c r="N6" s="11"/>
      <c r="O6" s="9"/>
      <c r="P6" s="9"/>
      <c r="Q6" s="9"/>
      <c r="R6" s="1"/>
      <c r="S6" s="12"/>
      <c r="T6" s="12"/>
      <c r="U6" s="9"/>
      <c r="V6" s="6"/>
      <c r="W6" s="12"/>
      <c r="X6" s="12"/>
      <c r="Y6" s="9"/>
      <c r="Z6" s="16"/>
    </row>
    <row r="7" spans="1:30" ht="40.5" customHeight="1" x14ac:dyDescent="0.25">
      <c r="A7" s="85" t="s">
        <v>146</v>
      </c>
      <c r="B7" s="85"/>
      <c r="C7" s="85"/>
      <c r="D7" s="85"/>
      <c r="E7" s="85"/>
      <c r="F7" s="85"/>
      <c r="G7" s="85"/>
      <c r="H7" s="85"/>
      <c r="I7" s="85"/>
      <c r="J7" s="85"/>
      <c r="K7" s="85"/>
      <c r="L7" s="85"/>
      <c r="M7" s="85"/>
      <c r="N7" s="85"/>
      <c r="O7" s="85"/>
      <c r="P7" s="85"/>
      <c r="Q7" s="85"/>
      <c r="R7" s="85"/>
      <c r="S7" s="85"/>
      <c r="T7" s="85"/>
      <c r="U7" s="85"/>
      <c r="V7" s="85"/>
      <c r="W7" s="85"/>
      <c r="X7" s="85"/>
      <c r="Y7" s="85"/>
      <c r="Z7" s="85"/>
    </row>
    <row r="8" spans="1:30" ht="24" customHeight="1" x14ac:dyDescent="0.25">
      <c r="A8" s="85" t="s">
        <v>149</v>
      </c>
      <c r="B8" s="85"/>
      <c r="C8" s="85"/>
      <c r="D8" s="85"/>
      <c r="E8" s="85"/>
      <c r="F8" s="85"/>
      <c r="G8" s="85"/>
      <c r="H8" s="85"/>
      <c r="I8" s="85"/>
      <c r="J8" s="85"/>
      <c r="K8" s="85"/>
      <c r="L8" s="85"/>
      <c r="M8" s="85"/>
      <c r="N8" s="85"/>
      <c r="O8" s="85"/>
      <c r="P8" s="85"/>
      <c r="Q8" s="85"/>
      <c r="R8" s="85"/>
      <c r="S8" s="85"/>
      <c r="T8" s="85"/>
      <c r="U8" s="85"/>
      <c r="V8" s="85"/>
      <c r="W8" s="85"/>
      <c r="X8" s="85"/>
      <c r="Y8" s="85"/>
      <c r="Z8" s="85"/>
    </row>
    <row r="9" spans="1:30" ht="50.25" customHeight="1" x14ac:dyDescent="0.25">
      <c r="A9" s="86" t="s">
        <v>145</v>
      </c>
      <c r="B9" s="86"/>
      <c r="C9" s="86"/>
      <c r="D9" s="86"/>
      <c r="E9" s="86"/>
      <c r="F9" s="86"/>
      <c r="G9" s="86"/>
      <c r="H9" s="86"/>
      <c r="I9" s="86"/>
      <c r="J9" s="86"/>
      <c r="K9" s="86"/>
      <c r="L9" s="86"/>
      <c r="M9" s="86"/>
      <c r="N9" s="86"/>
      <c r="O9" s="86"/>
      <c r="P9" s="86"/>
      <c r="Q9" s="86"/>
      <c r="R9" s="86"/>
      <c r="S9" s="86"/>
      <c r="T9" s="86"/>
      <c r="U9" s="86"/>
      <c r="V9" s="86"/>
      <c r="W9" s="86"/>
      <c r="X9" s="86"/>
      <c r="Y9" s="86"/>
      <c r="Z9" s="86"/>
      <c r="AA9" s="17"/>
      <c r="AB9" s="17"/>
      <c r="AC9" s="17"/>
      <c r="AD9" s="17"/>
    </row>
    <row r="10" spans="1:30" ht="22.5" customHeight="1" x14ac:dyDescent="0.25">
      <c r="A10" s="18"/>
      <c r="B10" s="19"/>
      <c r="C10" s="20"/>
      <c r="D10" s="21"/>
      <c r="E10" s="21"/>
      <c r="F10" s="22"/>
      <c r="G10" s="22"/>
      <c r="H10" s="23"/>
      <c r="J10" s="25"/>
      <c r="L10" s="25" t="s">
        <v>37</v>
      </c>
      <c r="M10" s="25"/>
      <c r="N10" s="25"/>
      <c r="O10" s="22"/>
      <c r="P10" s="22"/>
      <c r="Q10" s="22"/>
      <c r="R10" s="27"/>
      <c r="S10" s="22"/>
      <c r="T10" s="22"/>
      <c r="U10" s="22"/>
      <c r="V10" s="27"/>
      <c r="W10" s="22"/>
      <c r="X10" s="22"/>
      <c r="Y10" s="22"/>
      <c r="Z10" s="21"/>
      <c r="AA10" s="17"/>
      <c r="AB10" s="17"/>
      <c r="AC10" s="17"/>
      <c r="AD10" s="17"/>
    </row>
    <row r="11" spans="1:30" ht="15.75" x14ac:dyDescent="0.25">
      <c r="A11" s="1"/>
      <c r="B11" s="7"/>
      <c r="C11" s="8"/>
      <c r="D11" s="9"/>
      <c r="E11" s="9"/>
      <c r="F11" s="9"/>
      <c r="G11" s="9"/>
      <c r="H11" s="7"/>
      <c r="I11" s="10"/>
      <c r="J11" s="10"/>
      <c r="K11" s="11"/>
      <c r="L11" s="11"/>
      <c r="M11" s="10"/>
      <c r="N11" s="11"/>
      <c r="O11" s="9"/>
      <c r="P11" s="9"/>
      <c r="Q11" s="9"/>
      <c r="R11" s="1"/>
      <c r="S11" s="12"/>
      <c r="T11" s="12"/>
      <c r="U11" s="9"/>
      <c r="V11" s="6"/>
      <c r="W11" s="12"/>
      <c r="X11" s="12"/>
      <c r="Y11" s="9"/>
      <c r="Z11" s="9"/>
    </row>
    <row r="12" spans="1:30" ht="48.75" customHeight="1" x14ac:dyDescent="0.25">
      <c r="A12" s="87" t="s">
        <v>1</v>
      </c>
      <c r="B12" s="89" t="s">
        <v>2</v>
      </c>
      <c r="C12" s="89"/>
      <c r="D12" s="89"/>
      <c r="E12" s="89"/>
      <c r="F12" s="89"/>
      <c r="G12" s="89"/>
      <c r="H12" s="89" t="s">
        <v>3</v>
      </c>
      <c r="I12" s="90" t="s">
        <v>4</v>
      </c>
      <c r="J12" s="90"/>
      <c r="K12" s="90"/>
      <c r="L12" s="90"/>
      <c r="M12" s="89" t="s">
        <v>5</v>
      </c>
      <c r="N12" s="89"/>
      <c r="O12" s="89"/>
      <c r="P12" s="89"/>
      <c r="Q12" s="89" t="s">
        <v>6</v>
      </c>
      <c r="R12" s="89"/>
      <c r="S12" s="89"/>
      <c r="T12" s="89"/>
      <c r="U12" s="89"/>
      <c r="V12" s="89"/>
      <c r="W12" s="89"/>
      <c r="X12" s="89"/>
      <c r="Y12" s="89" t="s">
        <v>7</v>
      </c>
      <c r="Z12" s="89" t="s">
        <v>35</v>
      </c>
    </row>
    <row r="13" spans="1:30" ht="132" customHeight="1" x14ac:dyDescent="0.25">
      <c r="A13" s="87"/>
      <c r="B13" s="89" t="s">
        <v>8</v>
      </c>
      <c r="C13" s="87" t="s">
        <v>9</v>
      </c>
      <c r="D13" s="89" t="s">
        <v>10</v>
      </c>
      <c r="E13" s="89" t="s">
        <v>11</v>
      </c>
      <c r="F13" s="89"/>
      <c r="G13" s="89" t="s">
        <v>12</v>
      </c>
      <c r="H13" s="89"/>
      <c r="I13" s="91" t="s">
        <v>13</v>
      </c>
      <c r="J13" s="91" t="s">
        <v>14</v>
      </c>
      <c r="K13" s="90" t="s">
        <v>32</v>
      </c>
      <c r="L13" s="90" t="s">
        <v>33</v>
      </c>
      <c r="M13" s="91" t="s">
        <v>34</v>
      </c>
      <c r="N13" s="91"/>
      <c r="O13" s="89" t="s">
        <v>15</v>
      </c>
      <c r="P13" s="89" t="s">
        <v>16</v>
      </c>
      <c r="Q13" s="87" t="s">
        <v>30</v>
      </c>
      <c r="R13" s="87"/>
      <c r="S13" s="88" t="s">
        <v>17</v>
      </c>
      <c r="T13" s="88"/>
      <c r="U13" s="89" t="s">
        <v>18</v>
      </c>
      <c r="V13" s="89"/>
      <c r="W13" s="88" t="s">
        <v>19</v>
      </c>
      <c r="X13" s="88"/>
      <c r="Y13" s="89"/>
      <c r="Z13" s="89"/>
    </row>
    <row r="14" spans="1:30" ht="75" hidden="1" customHeight="1" thickBot="1" x14ac:dyDescent="0.3">
      <c r="A14" s="87"/>
      <c r="B14" s="89"/>
      <c r="C14" s="87"/>
      <c r="D14" s="89"/>
      <c r="E14" s="37" t="s">
        <v>20</v>
      </c>
      <c r="F14" s="37" t="s">
        <v>21</v>
      </c>
      <c r="G14" s="89"/>
      <c r="H14" s="89"/>
      <c r="I14" s="91"/>
      <c r="J14" s="91"/>
      <c r="K14" s="90"/>
      <c r="L14" s="90"/>
      <c r="M14" s="44" t="s">
        <v>22</v>
      </c>
      <c r="N14" s="44" t="s">
        <v>23</v>
      </c>
      <c r="O14" s="89"/>
      <c r="P14" s="89"/>
      <c r="Q14" s="37" t="s">
        <v>24</v>
      </c>
      <c r="R14" s="5" t="s">
        <v>25</v>
      </c>
      <c r="S14" s="2" t="s">
        <v>24</v>
      </c>
      <c r="T14" s="2" t="s">
        <v>25</v>
      </c>
      <c r="U14" s="37" t="s">
        <v>20</v>
      </c>
      <c r="V14" s="5" t="s">
        <v>21</v>
      </c>
      <c r="W14" s="2" t="s">
        <v>24</v>
      </c>
      <c r="X14" s="2" t="s">
        <v>25</v>
      </c>
      <c r="Y14" s="89"/>
      <c r="Z14" s="89"/>
    </row>
    <row r="15" spans="1:30" s="28" customFormat="1" ht="28.5" hidden="1" customHeight="1" thickBot="1" x14ac:dyDescent="0.3">
      <c r="A15" s="5">
        <v>1</v>
      </c>
      <c r="B15" s="5">
        <v>2</v>
      </c>
      <c r="C15" s="5">
        <v>3</v>
      </c>
      <c r="D15" s="5">
        <v>4</v>
      </c>
      <c r="E15" s="5">
        <v>5</v>
      </c>
      <c r="F15" s="5">
        <v>6</v>
      </c>
      <c r="G15" s="5">
        <v>7</v>
      </c>
      <c r="H15" s="5">
        <v>8</v>
      </c>
      <c r="I15" s="44">
        <v>9</v>
      </c>
      <c r="J15" s="44">
        <v>10</v>
      </c>
      <c r="K15" s="44">
        <v>11</v>
      </c>
      <c r="L15" s="44">
        <v>12</v>
      </c>
      <c r="M15" s="44">
        <v>13</v>
      </c>
      <c r="N15" s="44">
        <v>14</v>
      </c>
      <c r="O15" s="5">
        <v>15</v>
      </c>
      <c r="P15" s="5">
        <v>16</v>
      </c>
      <c r="Q15" s="5">
        <v>17</v>
      </c>
      <c r="R15" s="5">
        <v>18</v>
      </c>
      <c r="S15" s="5">
        <v>19</v>
      </c>
      <c r="T15" s="5">
        <v>20</v>
      </c>
      <c r="U15" s="5">
        <v>21</v>
      </c>
      <c r="V15" s="5">
        <v>22</v>
      </c>
      <c r="W15" s="5">
        <v>23</v>
      </c>
      <c r="X15" s="5">
        <v>24</v>
      </c>
      <c r="Y15" s="5">
        <v>25</v>
      </c>
      <c r="Z15" s="5">
        <v>26</v>
      </c>
    </row>
    <row r="16" spans="1:30" s="29" customFormat="1" ht="50.25" customHeight="1" x14ac:dyDescent="0.25">
      <c r="A16" s="71"/>
      <c r="B16" s="93" t="s">
        <v>147</v>
      </c>
      <c r="C16" s="93"/>
      <c r="D16" s="30"/>
      <c r="E16" s="72"/>
      <c r="F16" s="30"/>
      <c r="G16" s="30"/>
      <c r="H16" s="30"/>
      <c r="I16" s="32">
        <f>I17+I56</f>
        <v>2704762.6965999999</v>
      </c>
      <c r="J16" s="32">
        <f>J17+J56</f>
        <v>2125671.99125</v>
      </c>
      <c r="K16" s="32">
        <f>K17+K56</f>
        <v>-579090.70534999995</v>
      </c>
      <c r="L16" s="32"/>
      <c r="M16" s="32">
        <f>M17+M56</f>
        <v>1654560.6481999999</v>
      </c>
      <c r="N16" s="32">
        <f>N17+N56</f>
        <v>471111.34304999997</v>
      </c>
      <c r="O16" s="73"/>
      <c r="P16" s="73"/>
      <c r="Q16" s="73"/>
      <c r="R16" s="73"/>
      <c r="S16" s="74"/>
      <c r="T16" s="74"/>
      <c r="U16" s="75"/>
      <c r="V16" s="75"/>
      <c r="W16" s="76"/>
      <c r="X16" s="76"/>
      <c r="Y16" s="73"/>
      <c r="Z16" s="77"/>
    </row>
    <row r="17" spans="1:26" ht="53.25" customHeight="1" x14ac:dyDescent="0.25">
      <c r="A17" s="5"/>
      <c r="B17" s="84" t="s">
        <v>204</v>
      </c>
      <c r="C17" s="84"/>
      <c r="D17" s="5"/>
      <c r="E17" s="5"/>
      <c r="F17" s="5"/>
      <c r="G17" s="37"/>
      <c r="H17" s="5"/>
      <c r="I17" s="78">
        <f>I49+I45+I38+I35+I29+I25+I24+I20+I19+I18</f>
        <v>1634814.7548</v>
      </c>
      <c r="J17" s="78">
        <f>J49+J45+J38+J35+J29+J25+J24+J20+J19+J18</f>
        <v>1106384.946</v>
      </c>
      <c r="K17" s="78">
        <f>K49+K45+K38+K35+K29+K25+K24+K20+K19+K18</f>
        <v>-528429.8088</v>
      </c>
      <c r="L17" s="79"/>
      <c r="M17" s="78">
        <f>M49+M45+M38+M35+M29+M25+M24+M20+M19+M18</f>
        <v>832122.13599999994</v>
      </c>
      <c r="N17" s="78">
        <f>N49+N45+N38+N35+N29+N25+N24+N20+N19+N18</f>
        <v>274262.81</v>
      </c>
      <c r="O17" s="5"/>
      <c r="P17" s="5"/>
      <c r="Q17" s="5"/>
      <c r="R17" s="5"/>
      <c r="S17" s="5"/>
      <c r="T17" s="5"/>
      <c r="U17" s="5"/>
      <c r="V17" s="5"/>
      <c r="W17" s="5"/>
      <c r="X17" s="5"/>
      <c r="Y17" s="5"/>
      <c r="Z17" s="5"/>
    </row>
    <row r="18" spans="1:26" s="29" customFormat="1" ht="98.25" customHeight="1" x14ac:dyDescent="0.25">
      <c r="A18" s="31">
        <v>1</v>
      </c>
      <c r="B18" s="30" t="s">
        <v>31</v>
      </c>
      <c r="C18" s="80" t="s">
        <v>40</v>
      </c>
      <c r="D18" s="31" t="s">
        <v>29</v>
      </c>
      <c r="E18" s="31">
        <v>1</v>
      </c>
      <c r="F18" s="31">
        <v>0</v>
      </c>
      <c r="G18" s="30" t="s">
        <v>39</v>
      </c>
      <c r="H18" s="31"/>
      <c r="I18" s="32">
        <v>60785.357000000004</v>
      </c>
      <c r="J18" s="33">
        <v>0</v>
      </c>
      <c r="K18" s="34">
        <f>J18-I18</f>
        <v>-60785.357000000004</v>
      </c>
      <c r="L18" s="35" t="s">
        <v>210</v>
      </c>
      <c r="M18" s="33">
        <v>0</v>
      </c>
      <c r="N18" s="33">
        <v>0</v>
      </c>
      <c r="O18" s="33">
        <v>0</v>
      </c>
      <c r="P18" s="33">
        <v>0</v>
      </c>
      <c r="Q18" s="33">
        <v>0</v>
      </c>
      <c r="R18" s="33">
        <v>0</v>
      </c>
      <c r="S18" s="33">
        <v>0</v>
      </c>
      <c r="T18" s="33">
        <v>0</v>
      </c>
      <c r="U18" s="33">
        <v>0</v>
      </c>
      <c r="V18" s="33">
        <v>0</v>
      </c>
      <c r="W18" s="33">
        <v>0</v>
      </c>
      <c r="X18" s="33">
        <v>0</v>
      </c>
      <c r="Y18" s="31" t="s">
        <v>210</v>
      </c>
      <c r="Z18" s="30" t="s">
        <v>26</v>
      </c>
    </row>
    <row r="19" spans="1:26" s="29" customFormat="1" ht="110.25" x14ac:dyDescent="0.25">
      <c r="A19" s="31">
        <v>2</v>
      </c>
      <c r="B19" s="30" t="s">
        <v>31</v>
      </c>
      <c r="C19" s="80" t="s">
        <v>41</v>
      </c>
      <c r="D19" s="31" t="s">
        <v>42</v>
      </c>
      <c r="E19" s="31">
        <v>1</v>
      </c>
      <c r="F19" s="31">
        <v>1</v>
      </c>
      <c r="G19" s="30" t="s">
        <v>39</v>
      </c>
      <c r="H19" s="31"/>
      <c r="I19" s="32">
        <v>554470.08900000004</v>
      </c>
      <c r="J19" s="33">
        <v>451693</v>
      </c>
      <c r="K19" s="34">
        <f t="shared" ref="K19:K55" si="0">J19-I19</f>
        <v>-102777.08900000004</v>
      </c>
      <c r="L19" s="35" t="s">
        <v>211</v>
      </c>
      <c r="M19" s="33">
        <v>177430.19</v>
      </c>
      <c r="N19" s="33">
        <f>J19-M19</f>
        <v>274262.81</v>
      </c>
      <c r="O19" s="33">
        <v>0</v>
      </c>
      <c r="P19" s="33">
        <v>0</v>
      </c>
      <c r="Q19" s="33">
        <v>0</v>
      </c>
      <c r="R19" s="33">
        <v>0</v>
      </c>
      <c r="S19" s="33">
        <v>0</v>
      </c>
      <c r="T19" s="33">
        <v>0</v>
      </c>
      <c r="U19" s="33">
        <v>0</v>
      </c>
      <c r="V19" s="33">
        <v>0</v>
      </c>
      <c r="W19" s="33">
        <v>0</v>
      </c>
      <c r="X19" s="33">
        <v>0</v>
      </c>
      <c r="Y19" s="31" t="s">
        <v>211</v>
      </c>
      <c r="Z19" s="30" t="s">
        <v>26</v>
      </c>
    </row>
    <row r="20" spans="1:26" s="29" customFormat="1" ht="94.5" x14ac:dyDescent="0.25">
      <c r="A20" s="31">
        <v>3</v>
      </c>
      <c r="B20" s="30" t="s">
        <v>31</v>
      </c>
      <c r="C20" s="80" t="s">
        <v>43</v>
      </c>
      <c r="D20" s="31" t="s">
        <v>29</v>
      </c>
      <c r="E20" s="31">
        <v>3</v>
      </c>
      <c r="F20" s="31">
        <v>3</v>
      </c>
      <c r="G20" s="30" t="s">
        <v>39</v>
      </c>
      <c r="H20" s="31"/>
      <c r="I20" s="32">
        <v>19809.045999999998</v>
      </c>
      <c r="J20" s="33">
        <v>19862.307999999997</v>
      </c>
      <c r="K20" s="34">
        <f t="shared" si="0"/>
        <v>53.261999999998807</v>
      </c>
      <c r="L20" s="36"/>
      <c r="M20" s="33">
        <f>J20</f>
        <v>19862.307999999997</v>
      </c>
      <c r="N20" s="33">
        <v>0</v>
      </c>
      <c r="O20" s="33">
        <v>0</v>
      </c>
      <c r="P20" s="33">
        <v>0</v>
      </c>
      <c r="Q20" s="33">
        <v>0</v>
      </c>
      <c r="R20" s="33">
        <v>0</v>
      </c>
      <c r="S20" s="33">
        <v>0</v>
      </c>
      <c r="T20" s="33">
        <v>0</v>
      </c>
      <c r="U20" s="33">
        <v>0</v>
      </c>
      <c r="V20" s="33">
        <v>0</v>
      </c>
      <c r="W20" s="33">
        <v>0</v>
      </c>
      <c r="X20" s="33">
        <v>0</v>
      </c>
      <c r="Y20" s="4"/>
      <c r="Z20" s="30" t="s">
        <v>26</v>
      </c>
    </row>
    <row r="21" spans="1:26" ht="94.5" x14ac:dyDescent="0.25">
      <c r="A21" s="5" t="s">
        <v>79</v>
      </c>
      <c r="B21" s="37" t="s">
        <v>31</v>
      </c>
      <c r="C21" s="81" t="s">
        <v>44</v>
      </c>
      <c r="D21" s="5" t="s">
        <v>29</v>
      </c>
      <c r="E21" s="5">
        <v>1</v>
      </c>
      <c r="F21" s="5">
        <v>1</v>
      </c>
      <c r="G21" s="37" t="s">
        <v>39</v>
      </c>
      <c r="H21" s="5"/>
      <c r="I21" s="38">
        <v>13658.9</v>
      </c>
      <c r="J21" s="39">
        <v>13719.450999999999</v>
      </c>
      <c r="K21" s="40">
        <f t="shared" si="0"/>
        <v>60.550999999999476</v>
      </c>
      <c r="L21" s="3" t="s">
        <v>228</v>
      </c>
      <c r="M21" s="39">
        <v>13719.450999999999</v>
      </c>
      <c r="N21" s="39">
        <v>0</v>
      </c>
      <c r="O21" s="39">
        <v>0</v>
      </c>
      <c r="P21" s="39">
        <v>0</v>
      </c>
      <c r="Q21" s="39">
        <v>0</v>
      </c>
      <c r="R21" s="39">
        <v>0</v>
      </c>
      <c r="S21" s="39">
        <v>0</v>
      </c>
      <c r="T21" s="39">
        <v>0</v>
      </c>
      <c r="U21" s="39">
        <v>0</v>
      </c>
      <c r="V21" s="39">
        <v>0</v>
      </c>
      <c r="W21" s="5">
        <v>2</v>
      </c>
      <c r="X21" s="39">
        <v>0</v>
      </c>
      <c r="Y21" s="2" t="s">
        <v>228</v>
      </c>
      <c r="Z21" s="37" t="s">
        <v>26</v>
      </c>
    </row>
    <row r="22" spans="1:26" ht="110.25" x14ac:dyDescent="0.25">
      <c r="A22" s="5" t="s">
        <v>80</v>
      </c>
      <c r="B22" s="37" t="s">
        <v>31</v>
      </c>
      <c r="C22" s="81" t="s">
        <v>45</v>
      </c>
      <c r="D22" s="5" t="s">
        <v>29</v>
      </c>
      <c r="E22" s="5">
        <v>1</v>
      </c>
      <c r="F22" s="5">
        <v>1</v>
      </c>
      <c r="G22" s="37" t="s">
        <v>39</v>
      </c>
      <c r="H22" s="5"/>
      <c r="I22" s="38">
        <v>3236.1179999999999</v>
      </c>
      <c r="J22" s="39">
        <v>3232.143</v>
      </c>
      <c r="K22" s="40">
        <f t="shared" si="0"/>
        <v>-3.9749999999999091</v>
      </c>
      <c r="L22" s="3" t="s">
        <v>211</v>
      </c>
      <c r="M22" s="39">
        <v>3232.143</v>
      </c>
      <c r="N22" s="39">
        <v>0</v>
      </c>
      <c r="O22" s="39">
        <v>0</v>
      </c>
      <c r="P22" s="39">
        <v>0</v>
      </c>
      <c r="Q22" s="39">
        <v>0</v>
      </c>
      <c r="R22" s="39">
        <v>0</v>
      </c>
      <c r="S22" s="39">
        <v>0</v>
      </c>
      <c r="T22" s="39">
        <v>0</v>
      </c>
      <c r="U22" s="39">
        <v>0</v>
      </c>
      <c r="V22" s="39">
        <v>0</v>
      </c>
      <c r="W22" s="5">
        <v>1</v>
      </c>
      <c r="X22" s="39">
        <v>0</v>
      </c>
      <c r="Y22" s="2" t="s">
        <v>211</v>
      </c>
      <c r="Z22" s="37" t="s">
        <v>26</v>
      </c>
    </row>
    <row r="23" spans="1:26" ht="110.25" x14ac:dyDescent="0.25">
      <c r="A23" s="5" t="s">
        <v>81</v>
      </c>
      <c r="B23" s="37" t="s">
        <v>31</v>
      </c>
      <c r="C23" s="81" t="s">
        <v>46</v>
      </c>
      <c r="D23" s="5" t="s">
        <v>29</v>
      </c>
      <c r="E23" s="5">
        <v>1</v>
      </c>
      <c r="F23" s="5">
        <v>1</v>
      </c>
      <c r="G23" s="37" t="s">
        <v>39</v>
      </c>
      <c r="H23" s="5"/>
      <c r="I23" s="38">
        <v>2914.0259999999998</v>
      </c>
      <c r="J23" s="39">
        <v>2910.7139999999999</v>
      </c>
      <c r="K23" s="40">
        <f t="shared" si="0"/>
        <v>-3.3119999999998981</v>
      </c>
      <c r="L23" s="3" t="s">
        <v>211</v>
      </c>
      <c r="M23" s="39">
        <v>2910.7139999999999</v>
      </c>
      <c r="N23" s="39">
        <v>0</v>
      </c>
      <c r="O23" s="39">
        <v>0</v>
      </c>
      <c r="P23" s="39">
        <v>0</v>
      </c>
      <c r="Q23" s="39">
        <v>0</v>
      </c>
      <c r="R23" s="39">
        <v>0</v>
      </c>
      <c r="S23" s="39">
        <v>0</v>
      </c>
      <c r="T23" s="39">
        <v>0</v>
      </c>
      <c r="U23" s="39">
        <v>0</v>
      </c>
      <c r="V23" s="39">
        <v>0</v>
      </c>
      <c r="W23" s="5">
        <v>2</v>
      </c>
      <c r="X23" s="39">
        <v>0</v>
      </c>
      <c r="Y23" s="2" t="s">
        <v>211</v>
      </c>
      <c r="Z23" s="37" t="s">
        <v>26</v>
      </c>
    </row>
    <row r="24" spans="1:26" s="29" customFormat="1" ht="94.5" x14ac:dyDescent="0.25">
      <c r="A24" s="31">
        <v>4</v>
      </c>
      <c r="B24" s="30" t="s">
        <v>31</v>
      </c>
      <c r="C24" s="80" t="s">
        <v>47</v>
      </c>
      <c r="D24" s="31" t="s">
        <v>29</v>
      </c>
      <c r="E24" s="31">
        <v>43560</v>
      </c>
      <c r="F24" s="31">
        <v>43560</v>
      </c>
      <c r="G24" s="30" t="s">
        <v>39</v>
      </c>
      <c r="H24" s="31"/>
      <c r="I24" s="32">
        <v>419021.87579999998</v>
      </c>
      <c r="J24" s="33">
        <v>273617.36</v>
      </c>
      <c r="K24" s="34">
        <f t="shared" si="0"/>
        <v>-145404.51579999999</v>
      </c>
      <c r="L24" s="36"/>
      <c r="M24" s="33">
        <v>273617.36</v>
      </c>
      <c r="N24" s="33">
        <v>0</v>
      </c>
      <c r="O24" s="33">
        <v>0</v>
      </c>
      <c r="P24" s="33">
        <v>0</v>
      </c>
      <c r="Q24" s="33">
        <v>0</v>
      </c>
      <c r="R24" s="33">
        <v>0</v>
      </c>
      <c r="S24" s="33">
        <v>0</v>
      </c>
      <c r="T24" s="33">
        <v>0</v>
      </c>
      <c r="U24" s="33">
        <v>0</v>
      </c>
      <c r="V24" s="33">
        <v>0</v>
      </c>
      <c r="W24" s="31">
        <v>3</v>
      </c>
      <c r="X24" s="33">
        <v>0</v>
      </c>
      <c r="Y24" s="4"/>
      <c r="Z24" s="30" t="s">
        <v>26</v>
      </c>
    </row>
    <row r="25" spans="1:26" s="29" customFormat="1" ht="94.5" x14ac:dyDescent="0.25">
      <c r="A25" s="31">
        <v>5</v>
      </c>
      <c r="B25" s="37" t="s">
        <v>31</v>
      </c>
      <c r="C25" s="81" t="s">
        <v>48</v>
      </c>
      <c r="D25" s="5" t="s">
        <v>28</v>
      </c>
      <c r="E25" s="5">
        <v>5</v>
      </c>
      <c r="F25" s="5">
        <v>5</v>
      </c>
      <c r="G25" s="37" t="s">
        <v>39</v>
      </c>
      <c r="H25" s="5"/>
      <c r="I25" s="38">
        <v>113104</v>
      </c>
      <c r="J25" s="39">
        <v>20976</v>
      </c>
      <c r="K25" s="40">
        <f t="shared" si="0"/>
        <v>-92128</v>
      </c>
      <c r="L25" s="3"/>
      <c r="M25" s="39">
        <v>20976</v>
      </c>
      <c r="N25" s="39">
        <v>0</v>
      </c>
      <c r="O25" s="39">
        <v>0</v>
      </c>
      <c r="P25" s="39">
        <v>0</v>
      </c>
      <c r="Q25" s="39">
        <v>0</v>
      </c>
      <c r="R25" s="39">
        <v>0</v>
      </c>
      <c r="S25" s="39">
        <v>0</v>
      </c>
      <c r="T25" s="39">
        <v>0</v>
      </c>
      <c r="U25" s="39">
        <v>0</v>
      </c>
      <c r="V25" s="39">
        <v>0</v>
      </c>
      <c r="W25" s="5">
        <v>6</v>
      </c>
      <c r="X25" s="39">
        <v>0</v>
      </c>
      <c r="Y25" s="2"/>
      <c r="Z25" s="37" t="s">
        <v>26</v>
      </c>
    </row>
    <row r="26" spans="1:26" ht="94.5" x14ac:dyDescent="0.25">
      <c r="A26" s="5" t="s">
        <v>82</v>
      </c>
      <c r="B26" s="37" t="s">
        <v>31</v>
      </c>
      <c r="C26" s="81" t="s">
        <v>49</v>
      </c>
      <c r="D26" s="5" t="s">
        <v>28</v>
      </c>
      <c r="E26" s="5">
        <v>2</v>
      </c>
      <c r="F26" s="5">
        <v>2</v>
      </c>
      <c r="G26" s="37" t="s">
        <v>39</v>
      </c>
      <c r="H26" s="5"/>
      <c r="I26" s="38">
        <v>44145.387000000002</v>
      </c>
      <c r="J26" s="39">
        <v>6248</v>
      </c>
      <c r="K26" s="40">
        <f t="shared" si="0"/>
        <v>-37897.387000000002</v>
      </c>
      <c r="L26" s="3" t="s">
        <v>212</v>
      </c>
      <c r="M26" s="39">
        <v>6248</v>
      </c>
      <c r="N26" s="39">
        <v>0</v>
      </c>
      <c r="O26" s="39">
        <v>0</v>
      </c>
      <c r="P26" s="39">
        <v>0</v>
      </c>
      <c r="Q26" s="39">
        <v>0</v>
      </c>
      <c r="R26" s="39">
        <v>0</v>
      </c>
      <c r="S26" s="39">
        <v>0</v>
      </c>
      <c r="T26" s="5">
        <v>100</v>
      </c>
      <c r="U26" s="39">
        <v>0</v>
      </c>
      <c r="V26" s="39">
        <v>0</v>
      </c>
      <c r="W26" s="5">
        <v>2</v>
      </c>
      <c r="X26" s="39">
        <v>0</v>
      </c>
      <c r="Y26" s="2" t="s">
        <v>212</v>
      </c>
      <c r="Z26" s="37" t="s">
        <v>26</v>
      </c>
    </row>
    <row r="27" spans="1:26" ht="94.5" x14ac:dyDescent="0.25">
      <c r="A27" s="5" t="s">
        <v>83</v>
      </c>
      <c r="B27" s="37" t="s">
        <v>31</v>
      </c>
      <c r="C27" s="81" t="s">
        <v>50</v>
      </c>
      <c r="D27" s="5" t="s">
        <v>28</v>
      </c>
      <c r="E27" s="5">
        <v>1</v>
      </c>
      <c r="F27" s="5">
        <v>1</v>
      </c>
      <c r="G27" s="37" t="s">
        <v>39</v>
      </c>
      <c r="H27" s="5"/>
      <c r="I27" s="38">
        <v>22072.688999999998</v>
      </c>
      <c r="J27" s="39">
        <v>3124</v>
      </c>
      <c r="K27" s="40">
        <f t="shared" si="0"/>
        <v>-18948.688999999998</v>
      </c>
      <c r="L27" s="3" t="s">
        <v>212</v>
      </c>
      <c r="M27" s="39">
        <v>3124</v>
      </c>
      <c r="N27" s="39">
        <v>0</v>
      </c>
      <c r="O27" s="39">
        <v>0</v>
      </c>
      <c r="P27" s="39">
        <v>0</v>
      </c>
      <c r="Q27" s="39">
        <v>0</v>
      </c>
      <c r="R27" s="39">
        <v>0</v>
      </c>
      <c r="S27" s="39">
        <v>0</v>
      </c>
      <c r="T27" s="5">
        <v>100</v>
      </c>
      <c r="U27" s="39">
        <v>0</v>
      </c>
      <c r="V27" s="39">
        <v>0</v>
      </c>
      <c r="W27" s="5">
        <v>2</v>
      </c>
      <c r="X27" s="39">
        <v>0</v>
      </c>
      <c r="Y27" s="2" t="s">
        <v>212</v>
      </c>
      <c r="Z27" s="37" t="s">
        <v>26</v>
      </c>
    </row>
    <row r="28" spans="1:26" ht="94.5" x14ac:dyDescent="0.25">
      <c r="A28" s="5" t="s">
        <v>84</v>
      </c>
      <c r="B28" s="37" t="s">
        <v>31</v>
      </c>
      <c r="C28" s="81" t="s">
        <v>51</v>
      </c>
      <c r="D28" s="5" t="s">
        <v>28</v>
      </c>
      <c r="E28" s="5">
        <v>2</v>
      </c>
      <c r="F28" s="5">
        <v>2</v>
      </c>
      <c r="G28" s="37" t="s">
        <v>39</v>
      </c>
      <c r="H28" s="5"/>
      <c r="I28" s="38">
        <v>46885.906999999999</v>
      </c>
      <c r="J28" s="39">
        <v>11604</v>
      </c>
      <c r="K28" s="40">
        <f t="shared" si="0"/>
        <v>-35281.906999999999</v>
      </c>
      <c r="L28" s="3" t="s">
        <v>212</v>
      </c>
      <c r="M28" s="39">
        <v>11604</v>
      </c>
      <c r="N28" s="39">
        <v>0</v>
      </c>
      <c r="O28" s="39">
        <v>0</v>
      </c>
      <c r="P28" s="39">
        <v>0</v>
      </c>
      <c r="Q28" s="39">
        <v>0</v>
      </c>
      <c r="R28" s="39">
        <v>0</v>
      </c>
      <c r="S28" s="39">
        <v>0</v>
      </c>
      <c r="T28" s="5">
        <v>100</v>
      </c>
      <c r="U28" s="39">
        <v>0</v>
      </c>
      <c r="V28" s="39">
        <v>0</v>
      </c>
      <c r="W28" s="5">
        <v>2</v>
      </c>
      <c r="X28" s="39">
        <v>0</v>
      </c>
      <c r="Y28" s="2" t="s">
        <v>212</v>
      </c>
      <c r="Z28" s="37" t="s">
        <v>26</v>
      </c>
    </row>
    <row r="29" spans="1:26" s="29" customFormat="1" ht="94.5" x14ac:dyDescent="0.25">
      <c r="A29" s="31">
        <v>6</v>
      </c>
      <c r="B29" s="37" t="s">
        <v>31</v>
      </c>
      <c r="C29" s="81" t="s">
        <v>52</v>
      </c>
      <c r="D29" s="5" t="s">
        <v>28</v>
      </c>
      <c r="E29" s="5">
        <v>48</v>
      </c>
      <c r="F29" s="5">
        <v>45</v>
      </c>
      <c r="G29" s="37" t="s">
        <v>39</v>
      </c>
      <c r="H29" s="5"/>
      <c r="I29" s="38">
        <v>242168.00700000001</v>
      </c>
      <c r="J29" s="39">
        <v>204696.9</v>
      </c>
      <c r="K29" s="40">
        <f t="shared" si="0"/>
        <v>-37471.107000000018</v>
      </c>
      <c r="L29" s="3"/>
      <c r="M29" s="39">
        <v>204696.9</v>
      </c>
      <c r="N29" s="39">
        <v>0</v>
      </c>
      <c r="O29" s="39">
        <v>0</v>
      </c>
      <c r="P29" s="39">
        <v>0</v>
      </c>
      <c r="Q29" s="39">
        <v>0</v>
      </c>
      <c r="R29" s="39">
        <v>0</v>
      </c>
      <c r="S29" s="39">
        <v>0</v>
      </c>
      <c r="T29" s="5">
        <v>100</v>
      </c>
      <c r="U29" s="39">
        <v>0</v>
      </c>
      <c r="V29" s="39">
        <v>0</v>
      </c>
      <c r="W29" s="5">
        <f>W30+W31+W32+W33+W34++W34</f>
        <v>31</v>
      </c>
      <c r="X29" s="39">
        <v>0</v>
      </c>
      <c r="Y29" s="2"/>
      <c r="Z29" s="37" t="s">
        <v>26</v>
      </c>
    </row>
    <row r="30" spans="1:26" ht="94.5" x14ac:dyDescent="0.25">
      <c r="A30" s="5" t="s">
        <v>85</v>
      </c>
      <c r="B30" s="37" t="s">
        <v>31</v>
      </c>
      <c r="C30" s="81" t="s">
        <v>53</v>
      </c>
      <c r="D30" s="5" t="s">
        <v>28</v>
      </c>
      <c r="E30" s="5">
        <v>24</v>
      </c>
      <c r="F30" s="5">
        <v>24</v>
      </c>
      <c r="G30" s="37" t="s">
        <v>39</v>
      </c>
      <c r="H30" s="5"/>
      <c r="I30" s="38">
        <v>126961.056</v>
      </c>
      <c r="J30" s="39">
        <v>129448.8</v>
      </c>
      <c r="K30" s="40">
        <f t="shared" si="0"/>
        <v>2487.7440000000061</v>
      </c>
      <c r="L30" s="3" t="s">
        <v>228</v>
      </c>
      <c r="M30" s="39">
        <v>0</v>
      </c>
      <c r="N30" s="39">
        <v>129448.8</v>
      </c>
      <c r="O30" s="39">
        <v>0</v>
      </c>
      <c r="P30" s="39">
        <v>0</v>
      </c>
      <c r="Q30" s="39">
        <v>0</v>
      </c>
      <c r="R30" s="39">
        <v>0</v>
      </c>
      <c r="S30" s="39">
        <v>0</v>
      </c>
      <c r="T30" s="5">
        <v>100</v>
      </c>
      <c r="U30" s="39">
        <v>0</v>
      </c>
      <c r="V30" s="39">
        <v>0</v>
      </c>
      <c r="W30" s="5">
        <v>10</v>
      </c>
      <c r="X30" s="39">
        <v>0</v>
      </c>
      <c r="Y30" s="2" t="s">
        <v>228</v>
      </c>
      <c r="Z30" s="37" t="s">
        <v>26</v>
      </c>
    </row>
    <row r="31" spans="1:26" ht="110.25" x14ac:dyDescent="0.25">
      <c r="A31" s="5" t="s">
        <v>86</v>
      </c>
      <c r="B31" s="37" t="s">
        <v>31</v>
      </c>
      <c r="C31" s="81" t="s">
        <v>54</v>
      </c>
      <c r="D31" s="5" t="s">
        <v>28</v>
      </c>
      <c r="E31" s="5">
        <v>10</v>
      </c>
      <c r="F31" s="5">
        <v>10</v>
      </c>
      <c r="G31" s="37" t="s">
        <v>39</v>
      </c>
      <c r="H31" s="5"/>
      <c r="I31" s="38">
        <v>46370.38</v>
      </c>
      <c r="J31" s="39">
        <v>38844.69</v>
      </c>
      <c r="K31" s="40">
        <f t="shared" si="0"/>
        <v>-7525.6899999999951</v>
      </c>
      <c r="L31" s="3" t="s">
        <v>211</v>
      </c>
      <c r="M31" s="39">
        <v>38844.69</v>
      </c>
      <c r="N31" s="39">
        <v>0</v>
      </c>
      <c r="O31" s="39">
        <v>0</v>
      </c>
      <c r="P31" s="39">
        <v>0</v>
      </c>
      <c r="Q31" s="39">
        <v>0</v>
      </c>
      <c r="R31" s="39">
        <v>0</v>
      </c>
      <c r="S31" s="39">
        <v>0</v>
      </c>
      <c r="T31" s="5">
        <v>100</v>
      </c>
      <c r="U31" s="39">
        <v>0</v>
      </c>
      <c r="V31" s="39">
        <v>0</v>
      </c>
      <c r="W31" s="5">
        <v>6</v>
      </c>
      <c r="X31" s="39">
        <v>0</v>
      </c>
      <c r="Y31" s="2" t="s">
        <v>211</v>
      </c>
      <c r="Z31" s="37" t="s">
        <v>26</v>
      </c>
    </row>
    <row r="32" spans="1:26" ht="110.25" x14ac:dyDescent="0.25">
      <c r="A32" s="5" t="s">
        <v>87</v>
      </c>
      <c r="B32" s="37" t="s">
        <v>31</v>
      </c>
      <c r="C32" s="81" t="s">
        <v>55</v>
      </c>
      <c r="D32" s="5" t="s">
        <v>28</v>
      </c>
      <c r="E32" s="5">
        <v>6</v>
      </c>
      <c r="F32" s="5">
        <v>5</v>
      </c>
      <c r="G32" s="37" t="s">
        <v>39</v>
      </c>
      <c r="H32" s="5"/>
      <c r="I32" s="38">
        <v>27822.23</v>
      </c>
      <c r="J32" s="39">
        <v>18583.89</v>
      </c>
      <c r="K32" s="40">
        <f t="shared" si="0"/>
        <v>-9238.34</v>
      </c>
      <c r="L32" s="3" t="s">
        <v>211</v>
      </c>
      <c r="M32" s="39">
        <v>18583.89</v>
      </c>
      <c r="N32" s="39">
        <v>0</v>
      </c>
      <c r="O32" s="39">
        <v>0</v>
      </c>
      <c r="P32" s="39">
        <v>0</v>
      </c>
      <c r="Q32" s="39">
        <v>0</v>
      </c>
      <c r="R32" s="39">
        <v>0</v>
      </c>
      <c r="S32" s="39">
        <v>0</v>
      </c>
      <c r="T32" s="5">
        <v>100</v>
      </c>
      <c r="U32" s="39">
        <v>0</v>
      </c>
      <c r="V32" s="39">
        <v>0</v>
      </c>
      <c r="W32" s="5">
        <v>6</v>
      </c>
      <c r="X32" s="39">
        <v>0</v>
      </c>
      <c r="Y32" s="2" t="s">
        <v>211</v>
      </c>
      <c r="Z32" s="37" t="s">
        <v>26</v>
      </c>
    </row>
    <row r="33" spans="1:26" ht="110.25" x14ac:dyDescent="0.25">
      <c r="A33" s="5" t="s">
        <v>88</v>
      </c>
      <c r="B33" s="37" t="s">
        <v>31</v>
      </c>
      <c r="C33" s="81" t="s">
        <v>56</v>
      </c>
      <c r="D33" s="5" t="s">
        <v>28</v>
      </c>
      <c r="E33" s="5">
        <v>6</v>
      </c>
      <c r="F33" s="5">
        <v>6</v>
      </c>
      <c r="G33" s="37" t="s">
        <v>39</v>
      </c>
      <c r="H33" s="5"/>
      <c r="I33" s="38">
        <v>31740.26</v>
      </c>
      <c r="J33" s="39">
        <v>17819.52</v>
      </c>
      <c r="K33" s="40">
        <f t="shared" si="0"/>
        <v>-13920.739999999998</v>
      </c>
      <c r="L33" s="3" t="s">
        <v>211</v>
      </c>
      <c r="M33" s="39">
        <v>17819.52</v>
      </c>
      <c r="N33" s="39">
        <v>0</v>
      </c>
      <c r="O33" s="39">
        <v>0</v>
      </c>
      <c r="P33" s="39">
        <v>0</v>
      </c>
      <c r="Q33" s="39">
        <v>0</v>
      </c>
      <c r="R33" s="39">
        <v>0</v>
      </c>
      <c r="S33" s="39">
        <v>0</v>
      </c>
      <c r="T33" s="5">
        <v>100</v>
      </c>
      <c r="U33" s="39">
        <v>0</v>
      </c>
      <c r="V33" s="39">
        <v>0</v>
      </c>
      <c r="W33" s="5">
        <v>9</v>
      </c>
      <c r="X33" s="39">
        <v>0</v>
      </c>
      <c r="Y33" s="2" t="s">
        <v>211</v>
      </c>
      <c r="Z33" s="37" t="s">
        <v>26</v>
      </c>
    </row>
    <row r="34" spans="1:26" ht="94.5" x14ac:dyDescent="0.25">
      <c r="A34" s="5" t="s">
        <v>89</v>
      </c>
      <c r="B34" s="37" t="s">
        <v>31</v>
      </c>
      <c r="C34" s="81" t="s">
        <v>57</v>
      </c>
      <c r="D34" s="5" t="s">
        <v>28</v>
      </c>
      <c r="E34" s="5">
        <v>2</v>
      </c>
      <c r="F34" s="5">
        <v>0</v>
      </c>
      <c r="G34" s="37" t="s">
        <v>39</v>
      </c>
      <c r="H34" s="5"/>
      <c r="I34" s="38">
        <v>9274.08</v>
      </c>
      <c r="J34" s="39">
        <v>0</v>
      </c>
      <c r="K34" s="40">
        <f t="shared" si="0"/>
        <v>-9274.08</v>
      </c>
      <c r="L34" s="3" t="s">
        <v>213</v>
      </c>
      <c r="M34" s="39">
        <v>0</v>
      </c>
      <c r="N34" s="39">
        <v>0</v>
      </c>
      <c r="O34" s="39">
        <v>0</v>
      </c>
      <c r="P34" s="39">
        <v>0</v>
      </c>
      <c r="Q34" s="39">
        <v>0</v>
      </c>
      <c r="R34" s="39">
        <v>0</v>
      </c>
      <c r="S34" s="39">
        <v>0</v>
      </c>
      <c r="T34" s="5">
        <v>100</v>
      </c>
      <c r="U34" s="39">
        <v>0</v>
      </c>
      <c r="V34" s="39">
        <v>0</v>
      </c>
      <c r="W34" s="5">
        <v>0</v>
      </c>
      <c r="X34" s="39">
        <v>0</v>
      </c>
      <c r="Y34" s="2" t="s">
        <v>213</v>
      </c>
      <c r="Z34" s="37" t="s">
        <v>26</v>
      </c>
    </row>
    <row r="35" spans="1:26" s="29" customFormat="1" ht="94.5" x14ac:dyDescent="0.25">
      <c r="A35" s="31">
        <v>7</v>
      </c>
      <c r="B35" s="37" t="s">
        <v>31</v>
      </c>
      <c r="C35" s="81" t="s">
        <v>58</v>
      </c>
      <c r="D35" s="5" t="s">
        <v>28</v>
      </c>
      <c r="E35" s="5">
        <v>7</v>
      </c>
      <c r="F35" s="5">
        <v>7</v>
      </c>
      <c r="G35" s="37" t="s">
        <v>39</v>
      </c>
      <c r="H35" s="5"/>
      <c r="I35" s="38">
        <v>25918.13</v>
      </c>
      <c r="J35" s="39">
        <v>33250</v>
      </c>
      <c r="K35" s="40">
        <f t="shared" si="0"/>
        <v>7331.869999999999</v>
      </c>
      <c r="L35" s="3"/>
      <c r="M35" s="39">
        <v>33250</v>
      </c>
      <c r="N35" s="39">
        <v>0</v>
      </c>
      <c r="O35" s="39">
        <v>0</v>
      </c>
      <c r="P35" s="39">
        <v>0</v>
      </c>
      <c r="Q35" s="39">
        <v>0</v>
      </c>
      <c r="R35" s="39">
        <v>0</v>
      </c>
      <c r="S35" s="39">
        <v>0</v>
      </c>
      <c r="T35" s="39">
        <v>0</v>
      </c>
      <c r="U35" s="39">
        <v>0</v>
      </c>
      <c r="V35" s="39">
        <v>0</v>
      </c>
      <c r="W35" s="5">
        <v>8</v>
      </c>
      <c r="X35" s="39">
        <v>0</v>
      </c>
      <c r="Y35" s="2"/>
      <c r="Z35" s="37" t="s">
        <v>26</v>
      </c>
    </row>
    <row r="36" spans="1:26" ht="94.5" x14ac:dyDescent="0.25">
      <c r="A36" s="5" t="s">
        <v>90</v>
      </c>
      <c r="B36" s="37" t="s">
        <v>31</v>
      </c>
      <c r="C36" s="81" t="s">
        <v>59</v>
      </c>
      <c r="D36" s="5" t="s">
        <v>28</v>
      </c>
      <c r="E36" s="5">
        <v>6</v>
      </c>
      <c r="F36" s="5">
        <v>6</v>
      </c>
      <c r="G36" s="37" t="s">
        <v>39</v>
      </c>
      <c r="H36" s="5"/>
      <c r="I36" s="38">
        <v>22215.54</v>
      </c>
      <c r="J36" s="39">
        <v>28500</v>
      </c>
      <c r="K36" s="40">
        <f t="shared" si="0"/>
        <v>6284.4599999999991</v>
      </c>
      <c r="L36" s="3" t="s">
        <v>228</v>
      </c>
      <c r="M36" s="39">
        <v>28500</v>
      </c>
      <c r="N36" s="39">
        <v>0</v>
      </c>
      <c r="O36" s="39">
        <v>0</v>
      </c>
      <c r="P36" s="39">
        <v>0</v>
      </c>
      <c r="Q36" s="39">
        <v>0</v>
      </c>
      <c r="R36" s="39">
        <v>0</v>
      </c>
      <c r="S36" s="39">
        <v>0</v>
      </c>
      <c r="T36" s="5">
        <v>100</v>
      </c>
      <c r="U36" s="39">
        <v>0</v>
      </c>
      <c r="V36" s="39">
        <v>0</v>
      </c>
      <c r="W36" s="5">
        <v>7</v>
      </c>
      <c r="X36" s="39">
        <v>0</v>
      </c>
      <c r="Y36" s="2" t="s">
        <v>228</v>
      </c>
      <c r="Z36" s="37" t="s">
        <v>26</v>
      </c>
    </row>
    <row r="37" spans="1:26" ht="94.5" x14ac:dyDescent="0.25">
      <c r="A37" s="5" t="s">
        <v>91</v>
      </c>
      <c r="B37" s="37" t="s">
        <v>31</v>
      </c>
      <c r="C37" s="81" t="s">
        <v>60</v>
      </c>
      <c r="D37" s="5" t="s">
        <v>28</v>
      </c>
      <c r="E37" s="5">
        <v>1</v>
      </c>
      <c r="F37" s="5">
        <v>1</v>
      </c>
      <c r="G37" s="37" t="s">
        <v>39</v>
      </c>
      <c r="H37" s="5"/>
      <c r="I37" s="38">
        <v>3702.59</v>
      </c>
      <c r="J37" s="39">
        <v>4750</v>
      </c>
      <c r="K37" s="40">
        <f t="shared" si="0"/>
        <v>1047.4099999999999</v>
      </c>
      <c r="L37" s="3" t="s">
        <v>228</v>
      </c>
      <c r="M37" s="39">
        <v>4750</v>
      </c>
      <c r="N37" s="39">
        <v>0</v>
      </c>
      <c r="O37" s="39">
        <v>0</v>
      </c>
      <c r="P37" s="39">
        <v>0</v>
      </c>
      <c r="Q37" s="39">
        <v>0</v>
      </c>
      <c r="R37" s="39">
        <v>0</v>
      </c>
      <c r="S37" s="39">
        <v>0</v>
      </c>
      <c r="T37" s="5">
        <v>100</v>
      </c>
      <c r="U37" s="39">
        <v>0</v>
      </c>
      <c r="V37" s="39">
        <v>0</v>
      </c>
      <c r="W37" s="5">
        <v>3</v>
      </c>
      <c r="X37" s="39">
        <v>0</v>
      </c>
      <c r="Y37" s="2" t="s">
        <v>228</v>
      </c>
      <c r="Z37" s="37" t="s">
        <v>26</v>
      </c>
    </row>
    <row r="38" spans="1:26" s="29" customFormat="1" ht="94.5" x14ac:dyDescent="0.25">
      <c r="A38" s="31">
        <v>8</v>
      </c>
      <c r="B38" s="37" t="s">
        <v>31</v>
      </c>
      <c r="C38" s="81" t="s">
        <v>61</v>
      </c>
      <c r="D38" s="5" t="s">
        <v>28</v>
      </c>
      <c r="E38" s="5">
        <v>1243</v>
      </c>
      <c r="F38" s="5">
        <v>1243</v>
      </c>
      <c r="G38" s="37" t="s">
        <v>39</v>
      </c>
      <c r="H38" s="5"/>
      <c r="I38" s="38">
        <v>54923.4</v>
      </c>
      <c r="J38" s="39">
        <v>27204.89</v>
      </c>
      <c r="K38" s="40">
        <f t="shared" si="0"/>
        <v>-27718.510000000002</v>
      </c>
      <c r="L38" s="3"/>
      <c r="M38" s="39">
        <v>27204.89</v>
      </c>
      <c r="N38" s="39">
        <v>0</v>
      </c>
      <c r="O38" s="39">
        <v>0</v>
      </c>
      <c r="P38" s="39">
        <v>0</v>
      </c>
      <c r="Q38" s="39">
        <v>0</v>
      </c>
      <c r="R38" s="39">
        <v>0</v>
      </c>
      <c r="S38" s="39">
        <v>0</v>
      </c>
      <c r="T38" s="39">
        <v>0</v>
      </c>
      <c r="U38" s="39">
        <v>0</v>
      </c>
      <c r="V38" s="39">
        <v>0</v>
      </c>
      <c r="W38" s="5">
        <f>W39+W40+W42+W43+W44</f>
        <v>14</v>
      </c>
      <c r="X38" s="39">
        <v>0</v>
      </c>
      <c r="Y38" s="2"/>
      <c r="Z38" s="37" t="s">
        <v>26</v>
      </c>
    </row>
    <row r="39" spans="1:26" ht="94.5" x14ac:dyDescent="0.25">
      <c r="A39" s="5" t="s">
        <v>92</v>
      </c>
      <c r="B39" s="37" t="s">
        <v>31</v>
      </c>
      <c r="C39" s="81" t="s">
        <v>62</v>
      </c>
      <c r="D39" s="5" t="s">
        <v>28</v>
      </c>
      <c r="E39" s="5">
        <v>863</v>
      </c>
      <c r="F39" s="5">
        <v>863</v>
      </c>
      <c r="G39" s="37" t="s">
        <v>39</v>
      </c>
      <c r="H39" s="5"/>
      <c r="I39" s="38">
        <v>46911.48</v>
      </c>
      <c r="J39" s="39">
        <v>19037.27</v>
      </c>
      <c r="K39" s="40">
        <f t="shared" si="0"/>
        <v>-27874.210000000003</v>
      </c>
      <c r="L39" s="3" t="s">
        <v>229</v>
      </c>
      <c r="M39" s="39">
        <v>19037.27</v>
      </c>
      <c r="N39" s="39">
        <v>0</v>
      </c>
      <c r="O39" s="39">
        <v>0</v>
      </c>
      <c r="P39" s="39">
        <v>0</v>
      </c>
      <c r="Q39" s="39">
        <v>0</v>
      </c>
      <c r="R39" s="39">
        <v>0</v>
      </c>
      <c r="S39" s="39">
        <v>0</v>
      </c>
      <c r="T39" s="5">
        <v>100</v>
      </c>
      <c r="U39" s="39">
        <v>0</v>
      </c>
      <c r="V39" s="39">
        <v>0</v>
      </c>
      <c r="W39" s="5">
        <v>3</v>
      </c>
      <c r="X39" s="39">
        <v>0</v>
      </c>
      <c r="Y39" s="2" t="s">
        <v>229</v>
      </c>
      <c r="Z39" s="37" t="s">
        <v>26</v>
      </c>
    </row>
    <row r="40" spans="1:26" ht="94.5" x14ac:dyDescent="0.25">
      <c r="A40" s="5" t="s">
        <v>93</v>
      </c>
      <c r="B40" s="37" t="s">
        <v>31</v>
      </c>
      <c r="C40" s="81" t="s">
        <v>63</v>
      </c>
      <c r="D40" s="5" t="s">
        <v>28</v>
      </c>
      <c r="E40" s="5">
        <v>30</v>
      </c>
      <c r="F40" s="5">
        <v>30</v>
      </c>
      <c r="G40" s="37" t="s">
        <v>39</v>
      </c>
      <c r="H40" s="5"/>
      <c r="I40" s="38">
        <v>1323.47</v>
      </c>
      <c r="J40" s="39">
        <v>1756.14</v>
      </c>
      <c r="K40" s="40">
        <f t="shared" si="0"/>
        <v>432.67000000000007</v>
      </c>
      <c r="L40" s="3" t="s">
        <v>228</v>
      </c>
      <c r="M40" s="39">
        <v>1756.14</v>
      </c>
      <c r="N40" s="39">
        <v>0</v>
      </c>
      <c r="O40" s="39">
        <v>0</v>
      </c>
      <c r="P40" s="39">
        <v>0</v>
      </c>
      <c r="Q40" s="39">
        <v>0</v>
      </c>
      <c r="R40" s="39">
        <v>0</v>
      </c>
      <c r="S40" s="39">
        <v>0</v>
      </c>
      <c r="T40" s="5">
        <v>100</v>
      </c>
      <c r="U40" s="39">
        <v>0</v>
      </c>
      <c r="V40" s="39">
        <v>0</v>
      </c>
      <c r="W40" s="5">
        <v>4</v>
      </c>
      <c r="X40" s="39">
        <v>0</v>
      </c>
      <c r="Y40" s="2" t="s">
        <v>228</v>
      </c>
      <c r="Z40" s="37" t="s">
        <v>26</v>
      </c>
    </row>
    <row r="41" spans="1:26" ht="94.5" x14ac:dyDescent="0.25">
      <c r="A41" s="5" t="s">
        <v>94</v>
      </c>
      <c r="B41" s="37" t="s">
        <v>31</v>
      </c>
      <c r="C41" s="81" t="s">
        <v>64</v>
      </c>
      <c r="D41" s="5" t="s">
        <v>28</v>
      </c>
      <c r="E41" s="5">
        <v>2</v>
      </c>
      <c r="F41" s="5">
        <v>2</v>
      </c>
      <c r="G41" s="37" t="s">
        <v>39</v>
      </c>
      <c r="H41" s="5"/>
      <c r="I41" s="38">
        <v>123.04</v>
      </c>
      <c r="J41" s="39">
        <v>157.16</v>
      </c>
      <c r="K41" s="40">
        <f t="shared" si="0"/>
        <v>34.11999999999999</v>
      </c>
      <c r="L41" s="3" t="s">
        <v>228</v>
      </c>
      <c r="M41" s="39">
        <v>157.16</v>
      </c>
      <c r="N41" s="39">
        <v>0</v>
      </c>
      <c r="O41" s="39">
        <v>0</v>
      </c>
      <c r="P41" s="39">
        <v>0</v>
      </c>
      <c r="Q41" s="39">
        <v>0</v>
      </c>
      <c r="R41" s="39">
        <v>0</v>
      </c>
      <c r="S41" s="39">
        <v>0</v>
      </c>
      <c r="T41" s="39">
        <v>0</v>
      </c>
      <c r="U41" s="39">
        <v>0</v>
      </c>
      <c r="V41" s="39">
        <v>0</v>
      </c>
      <c r="W41" s="39">
        <v>0</v>
      </c>
      <c r="X41" s="39">
        <v>0</v>
      </c>
      <c r="Y41" s="2" t="s">
        <v>228</v>
      </c>
      <c r="Z41" s="37" t="s">
        <v>26</v>
      </c>
    </row>
    <row r="42" spans="1:26" ht="94.5" x14ac:dyDescent="0.25">
      <c r="A42" s="5" t="s">
        <v>95</v>
      </c>
      <c r="B42" s="37" t="s">
        <v>31</v>
      </c>
      <c r="C42" s="81" t="s">
        <v>65</v>
      </c>
      <c r="D42" s="5" t="s">
        <v>28</v>
      </c>
      <c r="E42" s="5">
        <v>18</v>
      </c>
      <c r="F42" s="5">
        <v>18</v>
      </c>
      <c r="G42" s="37" t="s">
        <v>39</v>
      </c>
      <c r="H42" s="5"/>
      <c r="I42" s="38">
        <v>2158.27</v>
      </c>
      <c r="J42" s="39">
        <v>1540.03</v>
      </c>
      <c r="K42" s="40">
        <f t="shared" si="0"/>
        <v>-618.24</v>
      </c>
      <c r="L42" s="3" t="s">
        <v>229</v>
      </c>
      <c r="M42" s="39">
        <v>1540.03</v>
      </c>
      <c r="N42" s="39">
        <v>0</v>
      </c>
      <c r="O42" s="39">
        <v>0</v>
      </c>
      <c r="P42" s="39">
        <v>0</v>
      </c>
      <c r="Q42" s="39">
        <v>0</v>
      </c>
      <c r="R42" s="39">
        <v>0</v>
      </c>
      <c r="S42" s="39">
        <v>0</v>
      </c>
      <c r="T42" s="5">
        <v>100</v>
      </c>
      <c r="U42" s="39">
        <v>0</v>
      </c>
      <c r="V42" s="39">
        <v>0</v>
      </c>
      <c r="W42" s="5">
        <v>2</v>
      </c>
      <c r="X42" s="39">
        <v>0</v>
      </c>
      <c r="Y42" s="2" t="s">
        <v>229</v>
      </c>
      <c r="Z42" s="37" t="s">
        <v>26</v>
      </c>
    </row>
    <row r="43" spans="1:26" ht="94.5" x14ac:dyDescent="0.25">
      <c r="A43" s="5" t="s">
        <v>96</v>
      </c>
      <c r="B43" s="37" t="s">
        <v>31</v>
      </c>
      <c r="C43" s="81" t="s">
        <v>66</v>
      </c>
      <c r="D43" s="5" t="s">
        <v>28</v>
      </c>
      <c r="E43" s="5">
        <v>180</v>
      </c>
      <c r="F43" s="5">
        <v>180</v>
      </c>
      <c r="G43" s="37" t="s">
        <v>39</v>
      </c>
      <c r="H43" s="5"/>
      <c r="I43" s="38">
        <v>2403.9</v>
      </c>
      <c r="J43" s="39">
        <v>2571.4299999999998</v>
      </c>
      <c r="K43" s="40">
        <f t="shared" si="0"/>
        <v>167.52999999999975</v>
      </c>
      <c r="L43" s="3" t="s">
        <v>228</v>
      </c>
      <c r="M43" s="39">
        <v>2571.4299999999998</v>
      </c>
      <c r="N43" s="39">
        <v>0</v>
      </c>
      <c r="O43" s="39">
        <v>0</v>
      </c>
      <c r="P43" s="39">
        <v>0</v>
      </c>
      <c r="Q43" s="39">
        <v>0</v>
      </c>
      <c r="R43" s="39">
        <v>0</v>
      </c>
      <c r="S43" s="39">
        <v>0</v>
      </c>
      <c r="T43" s="5">
        <v>100</v>
      </c>
      <c r="U43" s="39">
        <v>0</v>
      </c>
      <c r="V43" s="39">
        <v>0</v>
      </c>
      <c r="W43" s="5">
        <v>3</v>
      </c>
      <c r="X43" s="39">
        <v>0</v>
      </c>
      <c r="Y43" s="2" t="s">
        <v>228</v>
      </c>
      <c r="Z43" s="37" t="s">
        <v>26</v>
      </c>
    </row>
    <row r="44" spans="1:26" ht="94.5" x14ac:dyDescent="0.25">
      <c r="A44" s="5" t="s">
        <v>97</v>
      </c>
      <c r="B44" s="37" t="s">
        <v>31</v>
      </c>
      <c r="C44" s="81" t="s">
        <v>67</v>
      </c>
      <c r="D44" s="5" t="s">
        <v>28</v>
      </c>
      <c r="E44" s="5">
        <v>150</v>
      </c>
      <c r="F44" s="5">
        <v>150</v>
      </c>
      <c r="G44" s="37" t="s">
        <v>39</v>
      </c>
      <c r="H44" s="5"/>
      <c r="I44" s="38">
        <v>2003.25</v>
      </c>
      <c r="J44" s="39">
        <v>2142.86</v>
      </c>
      <c r="K44" s="40">
        <f t="shared" si="0"/>
        <v>139.61000000000013</v>
      </c>
      <c r="L44" s="3" t="s">
        <v>228</v>
      </c>
      <c r="M44" s="39">
        <v>2142.86</v>
      </c>
      <c r="N44" s="39">
        <v>0</v>
      </c>
      <c r="O44" s="39">
        <v>0</v>
      </c>
      <c r="P44" s="39">
        <v>0</v>
      </c>
      <c r="Q44" s="39">
        <v>0</v>
      </c>
      <c r="R44" s="39">
        <v>0</v>
      </c>
      <c r="S44" s="39">
        <v>0</v>
      </c>
      <c r="T44" s="5">
        <v>100</v>
      </c>
      <c r="U44" s="39">
        <v>0</v>
      </c>
      <c r="V44" s="39">
        <v>0</v>
      </c>
      <c r="W44" s="5">
        <v>2</v>
      </c>
      <c r="X44" s="39">
        <v>0</v>
      </c>
      <c r="Y44" s="2" t="s">
        <v>228</v>
      </c>
      <c r="Z44" s="37" t="s">
        <v>26</v>
      </c>
    </row>
    <row r="45" spans="1:26" s="29" customFormat="1" ht="94.5" x14ac:dyDescent="0.25">
      <c r="A45" s="31">
        <v>9</v>
      </c>
      <c r="B45" s="37" t="s">
        <v>31</v>
      </c>
      <c r="C45" s="41" t="s">
        <v>68</v>
      </c>
      <c r="D45" s="37" t="s">
        <v>29</v>
      </c>
      <c r="E45" s="37">
        <v>3</v>
      </c>
      <c r="F45" s="37">
        <v>3</v>
      </c>
      <c r="G45" s="37" t="s">
        <v>39</v>
      </c>
      <c r="H45" s="37"/>
      <c r="I45" s="38">
        <v>121355.97</v>
      </c>
      <c r="J45" s="39">
        <f>J47+J48</f>
        <v>17302.108</v>
      </c>
      <c r="K45" s="40">
        <f t="shared" si="0"/>
        <v>-104053.86199999999</v>
      </c>
      <c r="L45" s="3"/>
      <c r="M45" s="39">
        <f>M47+M48</f>
        <v>17302.108</v>
      </c>
      <c r="N45" s="39">
        <v>0</v>
      </c>
      <c r="O45" s="39">
        <v>0</v>
      </c>
      <c r="P45" s="39">
        <v>0</v>
      </c>
      <c r="Q45" s="39">
        <v>0</v>
      </c>
      <c r="R45" s="39">
        <v>0</v>
      </c>
      <c r="S45" s="39">
        <v>0</v>
      </c>
      <c r="T45" s="39">
        <v>0</v>
      </c>
      <c r="U45" s="39">
        <v>0</v>
      </c>
      <c r="V45" s="39">
        <v>0</v>
      </c>
      <c r="W45" s="2">
        <f>W46+W47+W48</f>
        <v>2</v>
      </c>
      <c r="X45" s="39">
        <v>0</v>
      </c>
      <c r="Y45" s="2"/>
      <c r="Z45" s="37" t="s">
        <v>26</v>
      </c>
    </row>
    <row r="46" spans="1:26" ht="94.5" x14ac:dyDescent="0.25">
      <c r="A46" s="5" t="s">
        <v>98</v>
      </c>
      <c r="B46" s="37" t="s">
        <v>31</v>
      </c>
      <c r="C46" s="41" t="s">
        <v>69</v>
      </c>
      <c r="D46" s="37" t="s">
        <v>29</v>
      </c>
      <c r="E46" s="37">
        <v>1</v>
      </c>
      <c r="F46" s="37">
        <v>0</v>
      </c>
      <c r="G46" s="37" t="s">
        <v>39</v>
      </c>
      <c r="H46" s="37"/>
      <c r="I46" s="38">
        <v>91267.520000000004</v>
      </c>
      <c r="J46" s="39">
        <v>0</v>
      </c>
      <c r="K46" s="40">
        <f t="shared" si="0"/>
        <v>-91267.520000000004</v>
      </c>
      <c r="L46" s="42" t="s">
        <v>214</v>
      </c>
      <c r="M46" s="39">
        <v>0</v>
      </c>
      <c r="N46" s="39">
        <v>0</v>
      </c>
      <c r="O46" s="39">
        <v>0</v>
      </c>
      <c r="P46" s="39">
        <v>0</v>
      </c>
      <c r="Q46" s="39">
        <v>0</v>
      </c>
      <c r="R46" s="39">
        <v>0</v>
      </c>
      <c r="S46" s="39">
        <v>0</v>
      </c>
      <c r="T46" s="39">
        <v>0</v>
      </c>
      <c r="U46" s="39">
        <v>0</v>
      </c>
      <c r="V46" s="39">
        <v>0</v>
      </c>
      <c r="W46" s="39">
        <v>0</v>
      </c>
      <c r="X46" s="39">
        <v>0</v>
      </c>
      <c r="Y46" s="43" t="s">
        <v>214</v>
      </c>
      <c r="Z46" s="37" t="s">
        <v>26</v>
      </c>
    </row>
    <row r="47" spans="1:26" ht="157.5" x14ac:dyDescent="0.25">
      <c r="A47" s="5" t="s">
        <v>99</v>
      </c>
      <c r="B47" s="37" t="s">
        <v>31</v>
      </c>
      <c r="C47" s="41" t="s">
        <v>70</v>
      </c>
      <c r="D47" s="37" t="s">
        <v>29</v>
      </c>
      <c r="E47" s="37">
        <v>1</v>
      </c>
      <c r="F47" s="37">
        <v>1</v>
      </c>
      <c r="G47" s="37" t="s">
        <v>39</v>
      </c>
      <c r="H47" s="37"/>
      <c r="I47" s="38">
        <v>19125.509999999998</v>
      </c>
      <c r="J47" s="39">
        <v>2500</v>
      </c>
      <c r="K47" s="40">
        <f t="shared" si="0"/>
        <v>-16625.509999999998</v>
      </c>
      <c r="L47" s="44" t="s">
        <v>215</v>
      </c>
      <c r="M47" s="39">
        <v>2500</v>
      </c>
      <c r="N47" s="39">
        <v>0</v>
      </c>
      <c r="O47" s="39">
        <v>0</v>
      </c>
      <c r="P47" s="39">
        <v>0</v>
      </c>
      <c r="Q47" s="39">
        <v>0</v>
      </c>
      <c r="R47" s="39">
        <v>0</v>
      </c>
      <c r="S47" s="39">
        <v>0</v>
      </c>
      <c r="T47" s="39">
        <v>0</v>
      </c>
      <c r="U47" s="39">
        <v>0</v>
      </c>
      <c r="V47" s="39">
        <v>0</v>
      </c>
      <c r="W47" s="39">
        <v>0</v>
      </c>
      <c r="X47" s="39">
        <v>0</v>
      </c>
      <c r="Y47" s="45" t="s">
        <v>215</v>
      </c>
      <c r="Z47" s="37" t="s">
        <v>26</v>
      </c>
    </row>
    <row r="48" spans="1:26" ht="94.5" x14ac:dyDescent="0.25">
      <c r="A48" s="5" t="s">
        <v>100</v>
      </c>
      <c r="B48" s="37" t="s">
        <v>31</v>
      </c>
      <c r="C48" s="41" t="s">
        <v>71</v>
      </c>
      <c r="D48" s="37" t="s">
        <v>29</v>
      </c>
      <c r="E48" s="37">
        <v>1</v>
      </c>
      <c r="F48" s="37">
        <v>1</v>
      </c>
      <c r="G48" s="37" t="s">
        <v>39</v>
      </c>
      <c r="H48" s="37"/>
      <c r="I48" s="38">
        <v>10962.94</v>
      </c>
      <c r="J48" s="39">
        <v>14802.108</v>
      </c>
      <c r="K48" s="40">
        <f t="shared" si="0"/>
        <v>3839.1679999999997</v>
      </c>
      <c r="L48" s="3" t="s">
        <v>228</v>
      </c>
      <c r="M48" s="39">
        <v>14802.108</v>
      </c>
      <c r="N48" s="39">
        <v>0</v>
      </c>
      <c r="O48" s="39">
        <v>0</v>
      </c>
      <c r="P48" s="39">
        <v>0</v>
      </c>
      <c r="Q48" s="39">
        <v>0</v>
      </c>
      <c r="R48" s="39">
        <v>0</v>
      </c>
      <c r="S48" s="39">
        <v>0</v>
      </c>
      <c r="T48" s="2">
        <v>100</v>
      </c>
      <c r="U48" s="39">
        <v>0</v>
      </c>
      <c r="V48" s="39">
        <v>0</v>
      </c>
      <c r="W48" s="2">
        <v>2</v>
      </c>
      <c r="X48" s="39">
        <v>0</v>
      </c>
      <c r="Y48" s="2" t="s">
        <v>228</v>
      </c>
      <c r="Z48" s="37" t="s">
        <v>26</v>
      </c>
    </row>
    <row r="49" spans="1:26" s="29" customFormat="1" ht="94.5" x14ac:dyDescent="0.25">
      <c r="A49" s="31">
        <v>10</v>
      </c>
      <c r="B49" s="37" t="s">
        <v>31</v>
      </c>
      <c r="C49" s="41" t="s">
        <v>72</v>
      </c>
      <c r="D49" s="37" t="s">
        <v>28</v>
      </c>
      <c r="E49" s="37">
        <v>246</v>
      </c>
      <c r="F49" s="37">
        <v>246</v>
      </c>
      <c r="G49" s="37" t="s">
        <v>39</v>
      </c>
      <c r="H49" s="37"/>
      <c r="I49" s="38">
        <v>23258.880000000001</v>
      </c>
      <c r="J49" s="39">
        <v>57782.380000000005</v>
      </c>
      <c r="K49" s="40">
        <f t="shared" si="0"/>
        <v>34523.5</v>
      </c>
      <c r="L49" s="3" t="s">
        <v>27</v>
      </c>
      <c r="M49" s="39">
        <v>57782.380000000005</v>
      </c>
      <c r="N49" s="39">
        <v>0</v>
      </c>
      <c r="O49" s="39">
        <v>0</v>
      </c>
      <c r="P49" s="39">
        <v>0</v>
      </c>
      <c r="Q49" s="39">
        <v>0</v>
      </c>
      <c r="R49" s="39">
        <v>0</v>
      </c>
      <c r="S49" s="39">
        <v>0</v>
      </c>
      <c r="T49" s="39">
        <v>0</v>
      </c>
      <c r="U49" s="39">
        <v>0</v>
      </c>
      <c r="V49" s="39">
        <v>0</v>
      </c>
      <c r="W49" s="2">
        <f>W50+W51+W52+W53+W54+W55</f>
        <v>11</v>
      </c>
      <c r="X49" s="39">
        <v>0</v>
      </c>
      <c r="Y49" s="2" t="s">
        <v>27</v>
      </c>
      <c r="Z49" s="37" t="s">
        <v>26</v>
      </c>
    </row>
    <row r="50" spans="1:26" ht="94.5" x14ac:dyDescent="0.25">
      <c r="A50" s="5" t="s">
        <v>101</v>
      </c>
      <c r="B50" s="37" t="s">
        <v>31</v>
      </c>
      <c r="C50" s="41" t="s">
        <v>73</v>
      </c>
      <c r="D50" s="37" t="s">
        <v>28</v>
      </c>
      <c r="E50" s="37">
        <v>1</v>
      </c>
      <c r="F50" s="37">
        <v>1</v>
      </c>
      <c r="G50" s="37" t="s">
        <v>39</v>
      </c>
      <c r="H50" s="37"/>
      <c r="I50" s="38">
        <v>7390.63</v>
      </c>
      <c r="J50" s="39">
        <v>7671</v>
      </c>
      <c r="K50" s="40">
        <f t="shared" si="0"/>
        <v>280.36999999999989</v>
      </c>
      <c r="L50" s="3" t="s">
        <v>228</v>
      </c>
      <c r="M50" s="39">
        <v>7671</v>
      </c>
      <c r="N50" s="39">
        <v>0</v>
      </c>
      <c r="O50" s="39">
        <v>0</v>
      </c>
      <c r="P50" s="39">
        <v>0</v>
      </c>
      <c r="Q50" s="39">
        <v>0</v>
      </c>
      <c r="R50" s="39">
        <v>0</v>
      </c>
      <c r="S50" s="39">
        <v>0</v>
      </c>
      <c r="T50" s="39">
        <v>0</v>
      </c>
      <c r="U50" s="39">
        <v>0</v>
      </c>
      <c r="V50" s="39">
        <v>0</v>
      </c>
      <c r="W50" s="39">
        <v>0</v>
      </c>
      <c r="X50" s="39">
        <v>0</v>
      </c>
      <c r="Y50" s="2" t="s">
        <v>228</v>
      </c>
      <c r="Z50" s="37" t="s">
        <v>26</v>
      </c>
    </row>
    <row r="51" spans="1:26" ht="94.5" x14ac:dyDescent="0.25">
      <c r="A51" s="5" t="s">
        <v>102</v>
      </c>
      <c r="B51" s="37" t="s">
        <v>31</v>
      </c>
      <c r="C51" s="41" t="s">
        <v>74</v>
      </c>
      <c r="D51" s="37" t="s">
        <v>28</v>
      </c>
      <c r="E51" s="37">
        <v>10</v>
      </c>
      <c r="F51" s="37">
        <v>10</v>
      </c>
      <c r="G51" s="37" t="s">
        <v>39</v>
      </c>
      <c r="H51" s="37"/>
      <c r="I51" s="38">
        <v>6964.29</v>
      </c>
      <c r="J51" s="39">
        <v>8060.7</v>
      </c>
      <c r="K51" s="40">
        <f t="shared" si="0"/>
        <v>1096.4099999999999</v>
      </c>
      <c r="L51" s="3" t="s">
        <v>228</v>
      </c>
      <c r="M51" s="39">
        <v>8060.7</v>
      </c>
      <c r="N51" s="39">
        <v>0</v>
      </c>
      <c r="O51" s="39">
        <v>0</v>
      </c>
      <c r="P51" s="39">
        <v>0</v>
      </c>
      <c r="Q51" s="39">
        <v>0</v>
      </c>
      <c r="R51" s="39">
        <v>0</v>
      </c>
      <c r="S51" s="39">
        <v>0</v>
      </c>
      <c r="T51" s="2">
        <v>100</v>
      </c>
      <c r="U51" s="39">
        <v>0</v>
      </c>
      <c r="V51" s="39">
        <v>0</v>
      </c>
      <c r="W51" s="2">
        <v>4</v>
      </c>
      <c r="X51" s="39">
        <v>0</v>
      </c>
      <c r="Y51" s="2" t="s">
        <v>228</v>
      </c>
      <c r="Z51" s="37" t="s">
        <v>26</v>
      </c>
    </row>
    <row r="52" spans="1:26" ht="94.5" x14ac:dyDescent="0.25">
      <c r="A52" s="5" t="s">
        <v>103</v>
      </c>
      <c r="B52" s="37" t="s">
        <v>31</v>
      </c>
      <c r="C52" s="41" t="s">
        <v>75</v>
      </c>
      <c r="D52" s="37" t="s">
        <v>28</v>
      </c>
      <c r="E52" s="37">
        <v>2</v>
      </c>
      <c r="F52" s="37">
        <v>2</v>
      </c>
      <c r="G52" s="37" t="s">
        <v>39</v>
      </c>
      <c r="H52" s="37"/>
      <c r="I52" s="38">
        <v>970.64</v>
      </c>
      <c r="J52" s="39">
        <v>998</v>
      </c>
      <c r="K52" s="40">
        <f t="shared" si="0"/>
        <v>27.360000000000014</v>
      </c>
      <c r="L52" s="3" t="s">
        <v>228</v>
      </c>
      <c r="M52" s="39">
        <v>998</v>
      </c>
      <c r="N52" s="39">
        <v>0</v>
      </c>
      <c r="O52" s="39">
        <v>0</v>
      </c>
      <c r="P52" s="39">
        <v>0</v>
      </c>
      <c r="Q52" s="39">
        <v>0</v>
      </c>
      <c r="R52" s="39">
        <v>0</v>
      </c>
      <c r="S52" s="39">
        <v>0</v>
      </c>
      <c r="T52" s="2">
        <v>100</v>
      </c>
      <c r="U52" s="39">
        <v>0</v>
      </c>
      <c r="V52" s="39">
        <v>0</v>
      </c>
      <c r="W52" s="2">
        <v>3</v>
      </c>
      <c r="X52" s="39">
        <v>0</v>
      </c>
      <c r="Y52" s="2" t="s">
        <v>228</v>
      </c>
      <c r="Z52" s="37" t="s">
        <v>26</v>
      </c>
    </row>
    <row r="53" spans="1:26" ht="94.5" x14ac:dyDescent="0.25">
      <c r="A53" s="5" t="s">
        <v>104</v>
      </c>
      <c r="B53" s="37" t="s">
        <v>31</v>
      </c>
      <c r="C53" s="41" t="s">
        <v>76</v>
      </c>
      <c r="D53" s="37" t="s">
        <v>28</v>
      </c>
      <c r="E53" s="37">
        <v>116</v>
      </c>
      <c r="F53" s="37">
        <v>116</v>
      </c>
      <c r="G53" s="37" t="s">
        <v>39</v>
      </c>
      <c r="H53" s="37"/>
      <c r="I53" s="38">
        <v>2721.12</v>
      </c>
      <c r="J53" s="39">
        <v>19776.84</v>
      </c>
      <c r="K53" s="40">
        <f t="shared" si="0"/>
        <v>17055.72</v>
      </c>
      <c r="L53" s="3" t="s">
        <v>228</v>
      </c>
      <c r="M53" s="39">
        <v>19776.84</v>
      </c>
      <c r="N53" s="39">
        <v>0</v>
      </c>
      <c r="O53" s="39">
        <v>0</v>
      </c>
      <c r="P53" s="39">
        <v>0</v>
      </c>
      <c r="Q53" s="39">
        <v>0</v>
      </c>
      <c r="R53" s="39">
        <v>0</v>
      </c>
      <c r="S53" s="39">
        <v>0</v>
      </c>
      <c r="T53" s="2">
        <v>100</v>
      </c>
      <c r="U53" s="39">
        <v>0</v>
      </c>
      <c r="V53" s="39">
        <v>0</v>
      </c>
      <c r="W53" s="2">
        <v>2</v>
      </c>
      <c r="X53" s="39">
        <v>0</v>
      </c>
      <c r="Y53" s="2" t="s">
        <v>228</v>
      </c>
      <c r="Z53" s="37" t="s">
        <v>26</v>
      </c>
    </row>
    <row r="54" spans="1:26" ht="94.5" x14ac:dyDescent="0.25">
      <c r="A54" s="5" t="s">
        <v>105</v>
      </c>
      <c r="B54" s="37" t="s">
        <v>31</v>
      </c>
      <c r="C54" s="41" t="s">
        <v>77</v>
      </c>
      <c r="D54" s="37" t="s">
        <v>28</v>
      </c>
      <c r="E54" s="37">
        <v>116</v>
      </c>
      <c r="F54" s="37">
        <v>116</v>
      </c>
      <c r="G54" s="37" t="s">
        <v>39</v>
      </c>
      <c r="H54" s="37"/>
      <c r="I54" s="38">
        <v>2721.12</v>
      </c>
      <c r="J54" s="39">
        <v>19776.84</v>
      </c>
      <c r="K54" s="40">
        <f t="shared" si="0"/>
        <v>17055.72</v>
      </c>
      <c r="L54" s="3" t="s">
        <v>228</v>
      </c>
      <c r="M54" s="39">
        <v>19776.84</v>
      </c>
      <c r="N54" s="39">
        <v>0</v>
      </c>
      <c r="O54" s="39">
        <v>0</v>
      </c>
      <c r="P54" s="39">
        <v>0</v>
      </c>
      <c r="Q54" s="39">
        <v>0</v>
      </c>
      <c r="R54" s="39">
        <v>0</v>
      </c>
      <c r="S54" s="39">
        <v>0</v>
      </c>
      <c r="T54" s="2">
        <v>100</v>
      </c>
      <c r="U54" s="39">
        <v>0</v>
      </c>
      <c r="V54" s="39">
        <v>0</v>
      </c>
      <c r="W54" s="2">
        <v>2</v>
      </c>
      <c r="X54" s="39">
        <v>0</v>
      </c>
      <c r="Y54" s="2" t="s">
        <v>228</v>
      </c>
      <c r="Z54" s="37" t="s">
        <v>26</v>
      </c>
    </row>
    <row r="55" spans="1:26" ht="94.5" x14ac:dyDescent="0.25">
      <c r="A55" s="5" t="s">
        <v>106</v>
      </c>
      <c r="B55" s="37" t="s">
        <v>31</v>
      </c>
      <c r="C55" s="41" t="s">
        <v>78</v>
      </c>
      <c r="D55" s="37" t="s">
        <v>28</v>
      </c>
      <c r="E55" s="37">
        <v>1</v>
      </c>
      <c r="F55" s="37">
        <v>1</v>
      </c>
      <c r="G55" s="37" t="s">
        <v>39</v>
      </c>
      <c r="H55" s="37"/>
      <c r="I55" s="38">
        <v>2491.0700000000002</v>
      </c>
      <c r="J55" s="39">
        <v>1499</v>
      </c>
      <c r="K55" s="40">
        <f t="shared" si="0"/>
        <v>-992.07000000000016</v>
      </c>
      <c r="L55" s="3" t="s">
        <v>229</v>
      </c>
      <c r="M55" s="39">
        <v>1499</v>
      </c>
      <c r="N55" s="39">
        <v>0</v>
      </c>
      <c r="O55" s="39">
        <v>0</v>
      </c>
      <c r="P55" s="39">
        <v>0</v>
      </c>
      <c r="Q55" s="39">
        <v>0</v>
      </c>
      <c r="R55" s="39">
        <v>0</v>
      </c>
      <c r="S55" s="39">
        <v>0</v>
      </c>
      <c r="T55" s="39">
        <v>0</v>
      </c>
      <c r="U55" s="39">
        <v>0</v>
      </c>
      <c r="V55" s="39">
        <v>0</v>
      </c>
      <c r="W55" s="39">
        <v>0</v>
      </c>
      <c r="X55" s="39">
        <v>0</v>
      </c>
      <c r="Y55" s="2" t="s">
        <v>229</v>
      </c>
      <c r="Z55" s="37" t="s">
        <v>26</v>
      </c>
    </row>
    <row r="56" spans="1:26" ht="45.75" customHeight="1" x14ac:dyDescent="0.25">
      <c r="A56" s="5"/>
      <c r="B56" s="37"/>
      <c r="C56" s="82" t="s">
        <v>148</v>
      </c>
      <c r="D56" s="37"/>
      <c r="E56" s="37"/>
      <c r="F56" s="37"/>
      <c r="G56" s="37"/>
      <c r="H56" s="37"/>
      <c r="I56" s="32">
        <f>I57+I59+I61+I65+I68+I78+I79+I80+I81</f>
        <v>1069947.9417999999</v>
      </c>
      <c r="J56" s="32">
        <f t="shared" ref="J56:K56" si="1">J57+J59+J61+J65+J68+J78+J79+J80+J81</f>
        <v>1019287.04525</v>
      </c>
      <c r="K56" s="32">
        <f t="shared" si="1"/>
        <v>-50660.896549999961</v>
      </c>
      <c r="L56" s="32"/>
      <c r="M56" s="32">
        <f>M57+M59+M61+M65+M68+M78+M79+M80+M81</f>
        <v>822438.5122</v>
      </c>
      <c r="N56" s="32">
        <f>N57+N59+N61+N65+N68+N78+N79+N80+N81</f>
        <v>196848.53304999997</v>
      </c>
      <c r="O56" s="37"/>
      <c r="P56" s="37"/>
      <c r="Q56" s="37"/>
      <c r="R56" s="5"/>
      <c r="S56" s="2"/>
      <c r="T56" s="2"/>
      <c r="U56" s="37"/>
      <c r="V56" s="5"/>
      <c r="W56" s="2"/>
      <c r="X56" s="2"/>
      <c r="Y56" s="37"/>
      <c r="Z56" s="37"/>
    </row>
    <row r="57" spans="1:26" ht="94.5" x14ac:dyDescent="0.25">
      <c r="A57" s="37">
        <v>1</v>
      </c>
      <c r="B57" s="37" t="s">
        <v>31</v>
      </c>
      <c r="C57" s="46" t="s">
        <v>119</v>
      </c>
      <c r="D57" s="30" t="s">
        <v>108</v>
      </c>
      <c r="E57" s="37">
        <v>258</v>
      </c>
      <c r="F57" s="37">
        <v>258</v>
      </c>
      <c r="G57" s="30" t="s">
        <v>38</v>
      </c>
      <c r="H57" s="37"/>
      <c r="I57" s="34">
        <f>I58</f>
        <v>22955.5</v>
      </c>
      <c r="J57" s="34">
        <v>22793.352999999999</v>
      </c>
      <c r="K57" s="40">
        <f>J57-I57</f>
        <v>-162.14700000000084</v>
      </c>
      <c r="L57" s="3"/>
      <c r="M57" s="47">
        <v>22793.352999999999</v>
      </c>
      <c r="N57" s="33">
        <v>0</v>
      </c>
      <c r="O57" s="33">
        <v>0</v>
      </c>
      <c r="P57" s="33">
        <v>0</v>
      </c>
      <c r="Q57" s="33">
        <v>0</v>
      </c>
      <c r="R57" s="33">
        <v>0</v>
      </c>
      <c r="S57" s="33">
        <v>0</v>
      </c>
      <c r="T57" s="33">
        <v>0</v>
      </c>
      <c r="U57" s="33">
        <v>0</v>
      </c>
      <c r="V57" s="33">
        <v>0</v>
      </c>
      <c r="W57" s="33">
        <v>0</v>
      </c>
      <c r="X57" s="33">
        <v>0</v>
      </c>
      <c r="Y57" s="2"/>
      <c r="Z57" s="30" t="s">
        <v>26</v>
      </c>
    </row>
    <row r="58" spans="1:26" ht="94.5" x14ac:dyDescent="0.25">
      <c r="A58" s="48" t="s">
        <v>132</v>
      </c>
      <c r="B58" s="37" t="s">
        <v>31</v>
      </c>
      <c r="C58" s="41" t="s">
        <v>107</v>
      </c>
      <c r="D58" s="37" t="s">
        <v>108</v>
      </c>
      <c r="E58" s="37">
        <v>258</v>
      </c>
      <c r="F58" s="37">
        <v>258</v>
      </c>
      <c r="G58" s="37" t="s">
        <v>38</v>
      </c>
      <c r="H58" s="37"/>
      <c r="I58" s="40">
        <v>22955.5</v>
      </c>
      <c r="J58" s="40">
        <v>22793.352999999999</v>
      </c>
      <c r="K58" s="40">
        <f t="shared" ref="K58:K81" si="2">J58-I58</f>
        <v>-162.14700000000084</v>
      </c>
      <c r="L58" s="3" t="s">
        <v>212</v>
      </c>
      <c r="M58" s="42">
        <v>22793.352999999999</v>
      </c>
      <c r="N58" s="33">
        <v>0</v>
      </c>
      <c r="O58" s="33">
        <v>0</v>
      </c>
      <c r="P58" s="33">
        <v>0</v>
      </c>
      <c r="Q58" s="33">
        <v>0</v>
      </c>
      <c r="R58" s="33">
        <v>0</v>
      </c>
      <c r="S58" s="33">
        <v>0</v>
      </c>
      <c r="T58" s="2">
        <v>16.649999999999999</v>
      </c>
      <c r="U58" s="33">
        <v>0</v>
      </c>
      <c r="V58" s="33">
        <v>0</v>
      </c>
      <c r="W58" s="33">
        <v>0</v>
      </c>
      <c r="X58" s="33">
        <v>0</v>
      </c>
      <c r="Y58" s="2" t="s">
        <v>212</v>
      </c>
      <c r="Z58" s="30" t="s">
        <v>26</v>
      </c>
    </row>
    <row r="59" spans="1:26" ht="94.5" x14ac:dyDescent="0.25">
      <c r="A59" s="49" t="s">
        <v>133</v>
      </c>
      <c r="B59" s="37" t="s">
        <v>31</v>
      </c>
      <c r="C59" s="46" t="s">
        <v>120</v>
      </c>
      <c r="D59" s="37" t="s">
        <v>28</v>
      </c>
      <c r="E59" s="37">
        <v>18450</v>
      </c>
      <c r="F59" s="37">
        <v>18450</v>
      </c>
      <c r="G59" s="37" t="s">
        <v>38</v>
      </c>
      <c r="H59" s="37"/>
      <c r="I59" s="34">
        <v>146510.53599999999</v>
      </c>
      <c r="J59" s="34">
        <v>146510.53599999999</v>
      </c>
      <c r="K59" s="40">
        <f t="shared" si="2"/>
        <v>0</v>
      </c>
      <c r="L59" s="3"/>
      <c r="M59" s="47">
        <v>146510.53599999999</v>
      </c>
      <c r="N59" s="47">
        <v>0</v>
      </c>
      <c r="O59" s="33">
        <v>0</v>
      </c>
      <c r="P59" s="33">
        <v>0</v>
      </c>
      <c r="Q59" s="33">
        <v>0</v>
      </c>
      <c r="R59" s="33">
        <v>0</v>
      </c>
      <c r="S59" s="33">
        <v>0</v>
      </c>
      <c r="T59" s="33">
        <v>0</v>
      </c>
      <c r="U59" s="33">
        <v>0</v>
      </c>
      <c r="V59" s="33">
        <v>0</v>
      </c>
      <c r="W59" s="33">
        <v>0</v>
      </c>
      <c r="X59" s="33">
        <v>0</v>
      </c>
      <c r="Y59" s="2"/>
      <c r="Z59" s="30" t="s">
        <v>26</v>
      </c>
    </row>
    <row r="60" spans="1:26" ht="94.5" x14ac:dyDescent="0.25">
      <c r="A60" s="49" t="s">
        <v>134</v>
      </c>
      <c r="B60" s="37" t="s">
        <v>31</v>
      </c>
      <c r="C60" s="41" t="s">
        <v>109</v>
      </c>
      <c r="D60" s="37" t="s">
        <v>28</v>
      </c>
      <c r="E60" s="37">
        <v>18450</v>
      </c>
      <c r="F60" s="37">
        <v>18450</v>
      </c>
      <c r="G60" s="37" t="s">
        <v>38</v>
      </c>
      <c r="H60" s="37"/>
      <c r="I60" s="40">
        <v>146510.53599999999</v>
      </c>
      <c r="J60" s="40">
        <v>146510.53599999999</v>
      </c>
      <c r="K60" s="40">
        <f t="shared" si="2"/>
        <v>0</v>
      </c>
      <c r="L60" s="3" t="s">
        <v>216</v>
      </c>
      <c r="M60" s="42">
        <v>146510.53599999999</v>
      </c>
      <c r="N60" s="42">
        <v>0</v>
      </c>
      <c r="O60" s="33">
        <v>0</v>
      </c>
      <c r="P60" s="33">
        <v>0</v>
      </c>
      <c r="Q60" s="33">
        <v>0</v>
      </c>
      <c r="R60" s="33">
        <v>0</v>
      </c>
      <c r="S60" s="33">
        <v>0</v>
      </c>
      <c r="T60" s="2">
        <v>8</v>
      </c>
      <c r="U60" s="33">
        <v>0</v>
      </c>
      <c r="V60" s="33">
        <v>0</v>
      </c>
      <c r="W60" s="2">
        <v>5</v>
      </c>
      <c r="X60" s="33">
        <v>0</v>
      </c>
      <c r="Y60" s="2" t="s">
        <v>216</v>
      </c>
      <c r="Z60" s="30" t="s">
        <v>26</v>
      </c>
    </row>
    <row r="61" spans="1:26" ht="94.5" x14ac:dyDescent="0.25">
      <c r="A61" s="50" t="s">
        <v>135</v>
      </c>
      <c r="B61" s="30" t="s">
        <v>31</v>
      </c>
      <c r="C61" s="46" t="s">
        <v>121</v>
      </c>
      <c r="D61" s="30" t="s">
        <v>108</v>
      </c>
      <c r="E61" s="30">
        <v>2853</v>
      </c>
      <c r="F61" s="30">
        <v>2853</v>
      </c>
      <c r="G61" s="30" t="s">
        <v>38</v>
      </c>
      <c r="H61" s="30"/>
      <c r="I61" s="34">
        <f>I62+I63+I64</f>
        <v>21613.4</v>
      </c>
      <c r="J61" s="34">
        <v>13451.2</v>
      </c>
      <c r="K61" s="40">
        <f t="shared" si="2"/>
        <v>-8162.2000000000007</v>
      </c>
      <c r="L61" s="42"/>
      <c r="M61" s="47">
        <v>13451.2</v>
      </c>
      <c r="N61" s="33">
        <v>0</v>
      </c>
      <c r="O61" s="33">
        <v>0</v>
      </c>
      <c r="P61" s="33">
        <v>0</v>
      </c>
      <c r="Q61" s="33">
        <v>0</v>
      </c>
      <c r="R61" s="33">
        <v>0</v>
      </c>
      <c r="S61" s="33">
        <v>0</v>
      </c>
      <c r="T61" s="33">
        <v>0</v>
      </c>
      <c r="U61" s="33">
        <v>0</v>
      </c>
      <c r="V61" s="33">
        <v>0</v>
      </c>
      <c r="W61" s="33">
        <v>0</v>
      </c>
      <c r="X61" s="33">
        <v>0</v>
      </c>
      <c r="Y61" s="43"/>
      <c r="Z61" s="30" t="s">
        <v>26</v>
      </c>
    </row>
    <row r="62" spans="1:26" ht="94.5" x14ac:dyDescent="0.25">
      <c r="A62" s="51" t="s">
        <v>179</v>
      </c>
      <c r="B62" s="37" t="s">
        <v>31</v>
      </c>
      <c r="C62" s="41" t="s">
        <v>110</v>
      </c>
      <c r="D62" s="37" t="s">
        <v>108</v>
      </c>
      <c r="E62" s="37">
        <v>833</v>
      </c>
      <c r="F62" s="37">
        <v>833</v>
      </c>
      <c r="G62" s="37" t="s">
        <v>38</v>
      </c>
      <c r="H62" s="37"/>
      <c r="I62" s="40">
        <v>3905.8</v>
      </c>
      <c r="J62" s="40">
        <v>4109.57</v>
      </c>
      <c r="K62" s="40">
        <f t="shared" si="2"/>
        <v>203.76999999999953</v>
      </c>
      <c r="L62" s="3" t="s">
        <v>228</v>
      </c>
      <c r="M62" s="42">
        <v>4109.57</v>
      </c>
      <c r="N62" s="33">
        <v>0</v>
      </c>
      <c r="O62" s="33">
        <v>0</v>
      </c>
      <c r="P62" s="33">
        <v>0</v>
      </c>
      <c r="Q62" s="33">
        <v>0</v>
      </c>
      <c r="R62" s="33">
        <v>0</v>
      </c>
      <c r="S62" s="33">
        <v>0</v>
      </c>
      <c r="T62" s="2" t="s">
        <v>144</v>
      </c>
      <c r="U62" s="33">
        <v>0</v>
      </c>
      <c r="V62" s="33">
        <v>0</v>
      </c>
      <c r="W62" s="2">
        <v>3</v>
      </c>
      <c r="X62" s="33">
        <v>0</v>
      </c>
      <c r="Y62" s="2" t="s">
        <v>228</v>
      </c>
      <c r="Z62" s="30" t="s">
        <v>26</v>
      </c>
    </row>
    <row r="63" spans="1:26" ht="94.5" x14ac:dyDescent="0.25">
      <c r="A63" s="51" t="s">
        <v>181</v>
      </c>
      <c r="B63" s="37" t="s">
        <v>31</v>
      </c>
      <c r="C63" s="41" t="s">
        <v>116</v>
      </c>
      <c r="D63" s="37" t="s">
        <v>108</v>
      </c>
      <c r="E63" s="37">
        <v>420</v>
      </c>
      <c r="F63" s="37">
        <v>420</v>
      </c>
      <c r="G63" s="37" t="s">
        <v>38</v>
      </c>
      <c r="H63" s="37"/>
      <c r="I63" s="40">
        <v>1617.4</v>
      </c>
      <c r="J63" s="40">
        <v>1935.47</v>
      </c>
      <c r="K63" s="40">
        <f t="shared" si="2"/>
        <v>318.06999999999994</v>
      </c>
      <c r="L63" s="3" t="s">
        <v>228</v>
      </c>
      <c r="M63" s="42">
        <v>1935.47</v>
      </c>
      <c r="N63" s="33">
        <v>0</v>
      </c>
      <c r="O63" s="33">
        <v>0</v>
      </c>
      <c r="P63" s="33">
        <v>0</v>
      </c>
      <c r="Q63" s="33">
        <v>0</v>
      </c>
      <c r="R63" s="33">
        <v>0</v>
      </c>
      <c r="S63" s="33">
        <v>0</v>
      </c>
      <c r="T63" s="2">
        <v>10.84</v>
      </c>
      <c r="U63" s="33">
        <v>0</v>
      </c>
      <c r="V63" s="33">
        <v>0</v>
      </c>
      <c r="W63" s="2">
        <v>5</v>
      </c>
      <c r="X63" s="33">
        <v>0</v>
      </c>
      <c r="Y63" s="2" t="s">
        <v>228</v>
      </c>
      <c r="Z63" s="30" t="s">
        <v>26</v>
      </c>
    </row>
    <row r="64" spans="1:26" ht="94.5" x14ac:dyDescent="0.25">
      <c r="A64" s="52" t="s">
        <v>183</v>
      </c>
      <c r="B64" s="37" t="s">
        <v>31</v>
      </c>
      <c r="C64" s="41" t="s">
        <v>113</v>
      </c>
      <c r="D64" s="37" t="s">
        <v>108</v>
      </c>
      <c r="E64" s="37">
        <v>1600</v>
      </c>
      <c r="F64" s="37">
        <v>1600</v>
      </c>
      <c r="G64" s="37" t="s">
        <v>38</v>
      </c>
      <c r="H64" s="37"/>
      <c r="I64" s="40">
        <v>16090.2</v>
      </c>
      <c r="J64" s="40">
        <v>7406.16</v>
      </c>
      <c r="K64" s="40">
        <f t="shared" si="2"/>
        <v>-8684.0400000000009</v>
      </c>
      <c r="L64" s="3" t="s">
        <v>212</v>
      </c>
      <c r="M64" s="42">
        <v>7406.16</v>
      </c>
      <c r="N64" s="33">
        <v>0</v>
      </c>
      <c r="O64" s="33">
        <v>0</v>
      </c>
      <c r="P64" s="33">
        <v>0</v>
      </c>
      <c r="Q64" s="33">
        <v>0</v>
      </c>
      <c r="R64" s="33">
        <v>0</v>
      </c>
      <c r="S64" s="33">
        <v>0</v>
      </c>
      <c r="T64" s="2">
        <v>31.1</v>
      </c>
      <c r="U64" s="33">
        <v>0</v>
      </c>
      <c r="V64" s="33">
        <v>0</v>
      </c>
      <c r="W64" s="2">
        <v>4</v>
      </c>
      <c r="X64" s="33">
        <v>0</v>
      </c>
      <c r="Y64" s="2" t="s">
        <v>212</v>
      </c>
      <c r="Z64" s="30" t="s">
        <v>26</v>
      </c>
    </row>
    <row r="65" spans="1:26" s="29" customFormat="1" ht="94.5" x14ac:dyDescent="0.25">
      <c r="A65" s="49" t="s">
        <v>136</v>
      </c>
      <c r="B65" s="30" t="s">
        <v>31</v>
      </c>
      <c r="C65" s="46" t="s">
        <v>122</v>
      </c>
      <c r="D65" s="30" t="s">
        <v>28</v>
      </c>
      <c r="E65" s="30">
        <v>3</v>
      </c>
      <c r="F65" s="30">
        <v>3</v>
      </c>
      <c r="G65" s="30" t="s">
        <v>38</v>
      </c>
      <c r="H65" s="30"/>
      <c r="I65" s="34">
        <f>I66+I67</f>
        <v>2721.3</v>
      </c>
      <c r="J65" s="34">
        <v>2721.3</v>
      </c>
      <c r="K65" s="40">
        <f t="shared" si="2"/>
        <v>0</v>
      </c>
      <c r="L65" s="3"/>
      <c r="M65" s="47">
        <v>2721.3</v>
      </c>
      <c r="N65" s="33">
        <v>0</v>
      </c>
      <c r="O65" s="33">
        <v>0</v>
      </c>
      <c r="P65" s="33">
        <v>0</v>
      </c>
      <c r="Q65" s="33">
        <v>0</v>
      </c>
      <c r="R65" s="33">
        <v>0</v>
      </c>
      <c r="S65" s="33">
        <v>0</v>
      </c>
      <c r="T65" s="33">
        <v>0</v>
      </c>
      <c r="U65" s="33">
        <v>0</v>
      </c>
      <c r="V65" s="33">
        <v>0</v>
      </c>
      <c r="W65" s="33">
        <v>0</v>
      </c>
      <c r="X65" s="33">
        <v>0</v>
      </c>
      <c r="Y65" s="2"/>
      <c r="Z65" s="30" t="s">
        <v>26</v>
      </c>
    </row>
    <row r="66" spans="1:26" ht="47.25" customHeight="1" x14ac:dyDescent="0.25">
      <c r="A66" s="51" t="s">
        <v>137</v>
      </c>
      <c r="B66" s="37" t="s">
        <v>31</v>
      </c>
      <c r="C66" s="41" t="s">
        <v>111</v>
      </c>
      <c r="D66" s="37" t="s">
        <v>28</v>
      </c>
      <c r="E66" s="37">
        <v>1</v>
      </c>
      <c r="F66" s="37">
        <v>1</v>
      </c>
      <c r="G66" s="37" t="s">
        <v>38</v>
      </c>
      <c r="H66" s="37"/>
      <c r="I66" s="40">
        <v>1420</v>
      </c>
      <c r="J66" s="40">
        <v>1420</v>
      </c>
      <c r="K66" s="40">
        <f t="shared" si="2"/>
        <v>0</v>
      </c>
      <c r="L66" s="3" t="s">
        <v>216</v>
      </c>
      <c r="M66" s="42">
        <v>1420</v>
      </c>
      <c r="N66" s="33">
        <v>0</v>
      </c>
      <c r="O66" s="33">
        <v>0</v>
      </c>
      <c r="P66" s="33">
        <v>0</v>
      </c>
      <c r="Q66" s="33">
        <v>0</v>
      </c>
      <c r="R66" s="33">
        <v>0</v>
      </c>
      <c r="S66" s="33">
        <v>0</v>
      </c>
      <c r="T66" s="2">
        <v>100</v>
      </c>
      <c r="U66" s="33">
        <v>0</v>
      </c>
      <c r="V66" s="33">
        <v>0</v>
      </c>
      <c r="W66" s="2">
        <v>2</v>
      </c>
      <c r="X66" s="33">
        <v>0</v>
      </c>
      <c r="Y66" s="2" t="s">
        <v>216</v>
      </c>
      <c r="Z66" s="30" t="s">
        <v>26</v>
      </c>
    </row>
    <row r="67" spans="1:26" ht="94.5" x14ac:dyDescent="0.25">
      <c r="A67" s="52" t="s">
        <v>138</v>
      </c>
      <c r="B67" s="37" t="s">
        <v>31</v>
      </c>
      <c r="C67" s="41" t="s">
        <v>112</v>
      </c>
      <c r="D67" s="37" t="s">
        <v>28</v>
      </c>
      <c r="E67" s="37">
        <v>2</v>
      </c>
      <c r="F67" s="37">
        <v>2</v>
      </c>
      <c r="G67" s="37" t="s">
        <v>38</v>
      </c>
      <c r="H67" s="37"/>
      <c r="I67" s="40">
        <v>1301.3</v>
      </c>
      <c r="J67" s="40">
        <v>1301.3</v>
      </c>
      <c r="K67" s="40">
        <f t="shared" si="2"/>
        <v>0</v>
      </c>
      <c r="L67" s="3" t="s">
        <v>216</v>
      </c>
      <c r="M67" s="42">
        <v>1301.3</v>
      </c>
      <c r="N67" s="33">
        <v>0</v>
      </c>
      <c r="O67" s="33">
        <v>0</v>
      </c>
      <c r="P67" s="33">
        <v>0</v>
      </c>
      <c r="Q67" s="33">
        <v>0</v>
      </c>
      <c r="R67" s="33">
        <v>0</v>
      </c>
      <c r="S67" s="33">
        <v>0</v>
      </c>
      <c r="T67" s="2">
        <v>100</v>
      </c>
      <c r="U67" s="33">
        <v>0</v>
      </c>
      <c r="V67" s="33">
        <v>0</v>
      </c>
      <c r="W67" s="2">
        <v>4</v>
      </c>
      <c r="X67" s="33">
        <v>0</v>
      </c>
      <c r="Y67" s="2" t="s">
        <v>216</v>
      </c>
      <c r="Z67" s="30" t="s">
        <v>26</v>
      </c>
    </row>
    <row r="68" spans="1:26" ht="47.25" x14ac:dyDescent="0.25">
      <c r="A68" s="50" t="s">
        <v>139</v>
      </c>
      <c r="B68" s="30" t="s">
        <v>31</v>
      </c>
      <c r="C68" s="46" t="s">
        <v>117</v>
      </c>
      <c r="D68" s="30" t="s">
        <v>28</v>
      </c>
      <c r="E68" s="30">
        <v>62</v>
      </c>
      <c r="F68" s="30">
        <v>62</v>
      </c>
      <c r="G68" s="30" t="s">
        <v>38</v>
      </c>
      <c r="H68" s="30"/>
      <c r="I68" s="34">
        <v>7801.2</v>
      </c>
      <c r="J68" s="34">
        <v>9225.4262499999986</v>
      </c>
      <c r="K68" s="40">
        <f t="shared" si="2"/>
        <v>1424.2262499999988</v>
      </c>
      <c r="L68" s="3"/>
      <c r="M68" s="47">
        <v>9225.4262499999986</v>
      </c>
      <c r="N68" s="33">
        <v>0</v>
      </c>
      <c r="O68" s="33">
        <v>0</v>
      </c>
      <c r="P68" s="33">
        <v>0</v>
      </c>
      <c r="Q68" s="33">
        <v>0</v>
      </c>
      <c r="R68" s="33">
        <v>0</v>
      </c>
      <c r="S68" s="33">
        <v>0</v>
      </c>
      <c r="T68" s="33">
        <v>0</v>
      </c>
      <c r="U68" s="33">
        <v>0</v>
      </c>
      <c r="V68" s="33">
        <v>0</v>
      </c>
      <c r="W68" s="33">
        <v>0</v>
      </c>
      <c r="X68" s="33">
        <v>0</v>
      </c>
      <c r="Y68" s="2"/>
      <c r="Z68" s="30"/>
    </row>
    <row r="69" spans="1:26" ht="94.5" x14ac:dyDescent="0.25">
      <c r="A69" s="50" t="s">
        <v>217</v>
      </c>
      <c r="B69" s="37" t="s">
        <v>31</v>
      </c>
      <c r="C69" s="41" t="s">
        <v>123</v>
      </c>
      <c r="D69" s="37" t="s">
        <v>28</v>
      </c>
      <c r="E69" s="37">
        <v>7</v>
      </c>
      <c r="F69" s="37">
        <v>7</v>
      </c>
      <c r="G69" s="37" t="s">
        <v>38</v>
      </c>
      <c r="H69" s="37"/>
      <c r="I69" s="40">
        <v>3352.6</v>
      </c>
      <c r="J69" s="40">
        <v>4320</v>
      </c>
      <c r="K69" s="40">
        <f t="shared" si="2"/>
        <v>967.40000000000009</v>
      </c>
      <c r="L69" s="3" t="s">
        <v>228</v>
      </c>
      <c r="M69" s="42">
        <v>4320</v>
      </c>
      <c r="N69" s="33">
        <v>0</v>
      </c>
      <c r="O69" s="33">
        <v>0</v>
      </c>
      <c r="P69" s="33">
        <v>0</v>
      </c>
      <c r="Q69" s="33">
        <v>0</v>
      </c>
      <c r="R69" s="33">
        <v>0</v>
      </c>
      <c r="S69" s="33">
        <v>0</v>
      </c>
      <c r="T69" s="33">
        <v>0</v>
      </c>
      <c r="U69" s="33">
        <v>0</v>
      </c>
      <c r="V69" s="33">
        <v>0</v>
      </c>
      <c r="W69" s="33">
        <v>0</v>
      </c>
      <c r="X69" s="33">
        <v>0</v>
      </c>
      <c r="Y69" s="2" t="s">
        <v>228</v>
      </c>
      <c r="Z69" s="30" t="s">
        <v>26</v>
      </c>
    </row>
    <row r="70" spans="1:26" s="29" customFormat="1" ht="94.5" x14ac:dyDescent="0.25">
      <c r="A70" s="50" t="s">
        <v>218</v>
      </c>
      <c r="B70" s="37" t="s">
        <v>31</v>
      </c>
      <c r="C70" s="41" t="s">
        <v>124</v>
      </c>
      <c r="D70" s="37" t="s">
        <v>28</v>
      </c>
      <c r="E70" s="37">
        <v>7</v>
      </c>
      <c r="F70" s="37">
        <v>7</v>
      </c>
      <c r="G70" s="37" t="s">
        <v>38</v>
      </c>
      <c r="H70" s="37"/>
      <c r="I70" s="40">
        <v>532.1</v>
      </c>
      <c r="J70" s="40">
        <v>1035</v>
      </c>
      <c r="K70" s="40">
        <f t="shared" si="2"/>
        <v>502.9</v>
      </c>
      <c r="L70" s="3" t="s">
        <v>228</v>
      </c>
      <c r="M70" s="42">
        <v>1035</v>
      </c>
      <c r="N70" s="33">
        <v>0</v>
      </c>
      <c r="O70" s="33">
        <v>0</v>
      </c>
      <c r="P70" s="33">
        <v>0</v>
      </c>
      <c r="Q70" s="33">
        <v>0</v>
      </c>
      <c r="R70" s="33">
        <v>0</v>
      </c>
      <c r="S70" s="33">
        <v>0</v>
      </c>
      <c r="T70" s="33">
        <v>0</v>
      </c>
      <c r="U70" s="33">
        <v>0</v>
      </c>
      <c r="V70" s="33">
        <v>0</v>
      </c>
      <c r="W70" s="33">
        <v>0</v>
      </c>
      <c r="X70" s="33">
        <v>0</v>
      </c>
      <c r="Y70" s="2" t="s">
        <v>228</v>
      </c>
      <c r="Z70" s="30" t="s">
        <v>26</v>
      </c>
    </row>
    <row r="71" spans="1:26" ht="94.5" x14ac:dyDescent="0.25">
      <c r="A71" s="50" t="s">
        <v>219</v>
      </c>
      <c r="B71" s="37" t="s">
        <v>31</v>
      </c>
      <c r="C71" s="41" t="s">
        <v>125</v>
      </c>
      <c r="D71" s="37" t="s">
        <v>28</v>
      </c>
      <c r="E71" s="37">
        <v>2</v>
      </c>
      <c r="F71" s="37">
        <v>2</v>
      </c>
      <c r="G71" s="37" t="s">
        <v>38</v>
      </c>
      <c r="H71" s="37"/>
      <c r="I71" s="40">
        <v>245.6</v>
      </c>
      <c r="J71" s="40">
        <v>245.5</v>
      </c>
      <c r="K71" s="40">
        <f t="shared" si="2"/>
        <v>-9.9999999999994316E-2</v>
      </c>
      <c r="L71" s="3" t="s">
        <v>212</v>
      </c>
      <c r="M71" s="42">
        <v>245.5</v>
      </c>
      <c r="N71" s="33">
        <v>0</v>
      </c>
      <c r="O71" s="33">
        <v>0</v>
      </c>
      <c r="P71" s="33">
        <v>0</v>
      </c>
      <c r="Q71" s="33">
        <v>0</v>
      </c>
      <c r="R71" s="33">
        <v>0</v>
      </c>
      <c r="S71" s="33">
        <v>0</v>
      </c>
      <c r="T71" s="33">
        <v>0</v>
      </c>
      <c r="U71" s="33">
        <v>0</v>
      </c>
      <c r="V71" s="33">
        <v>0</v>
      </c>
      <c r="W71" s="33">
        <v>0</v>
      </c>
      <c r="X71" s="33">
        <v>0</v>
      </c>
      <c r="Y71" s="2" t="s">
        <v>212</v>
      </c>
      <c r="Z71" s="30" t="s">
        <v>26</v>
      </c>
    </row>
    <row r="72" spans="1:26" ht="94.5" x14ac:dyDescent="0.25">
      <c r="A72" s="50" t="s">
        <v>220</v>
      </c>
      <c r="B72" s="37" t="s">
        <v>31</v>
      </c>
      <c r="C72" s="41" t="s">
        <v>126</v>
      </c>
      <c r="D72" s="37" t="s">
        <v>28</v>
      </c>
      <c r="E72" s="37">
        <v>2</v>
      </c>
      <c r="F72" s="37">
        <v>2</v>
      </c>
      <c r="G72" s="37" t="s">
        <v>38</v>
      </c>
      <c r="H72" s="37"/>
      <c r="I72" s="40">
        <v>711.99799999999993</v>
      </c>
      <c r="J72" s="40">
        <v>711.99799999999993</v>
      </c>
      <c r="K72" s="40">
        <f t="shared" si="2"/>
        <v>0</v>
      </c>
      <c r="L72" s="3" t="s">
        <v>216</v>
      </c>
      <c r="M72" s="42">
        <v>711.99799999999993</v>
      </c>
      <c r="N72" s="33">
        <v>0</v>
      </c>
      <c r="O72" s="33">
        <v>0</v>
      </c>
      <c r="P72" s="33">
        <v>0</v>
      </c>
      <c r="Q72" s="33">
        <v>0</v>
      </c>
      <c r="R72" s="33">
        <v>0</v>
      </c>
      <c r="S72" s="33">
        <v>0</v>
      </c>
      <c r="T72" s="33">
        <v>0</v>
      </c>
      <c r="U72" s="33">
        <v>0</v>
      </c>
      <c r="V72" s="33">
        <v>0</v>
      </c>
      <c r="W72" s="33">
        <v>0</v>
      </c>
      <c r="X72" s="33">
        <v>0</v>
      </c>
      <c r="Y72" s="2" t="s">
        <v>216</v>
      </c>
      <c r="Z72" s="30" t="s">
        <v>26</v>
      </c>
    </row>
    <row r="73" spans="1:26" ht="94.5" x14ac:dyDescent="0.25">
      <c r="A73" s="50" t="s">
        <v>221</v>
      </c>
      <c r="B73" s="37" t="s">
        <v>31</v>
      </c>
      <c r="C73" s="41" t="s">
        <v>127</v>
      </c>
      <c r="D73" s="37" t="s">
        <v>28</v>
      </c>
      <c r="E73" s="37">
        <v>2</v>
      </c>
      <c r="F73" s="37">
        <v>2</v>
      </c>
      <c r="G73" s="37" t="s">
        <v>38</v>
      </c>
      <c r="H73" s="37"/>
      <c r="I73" s="40">
        <v>410.71426785714283</v>
      </c>
      <c r="J73" s="40">
        <v>410.71</v>
      </c>
      <c r="K73" s="40">
        <f t="shared" si="2"/>
        <v>-4.267857142849607E-3</v>
      </c>
      <c r="L73" s="3" t="s">
        <v>216</v>
      </c>
      <c r="M73" s="42">
        <v>410.71</v>
      </c>
      <c r="N73" s="33">
        <v>0</v>
      </c>
      <c r="O73" s="33">
        <v>0</v>
      </c>
      <c r="P73" s="33">
        <v>0</v>
      </c>
      <c r="Q73" s="33">
        <v>0</v>
      </c>
      <c r="R73" s="33">
        <v>0</v>
      </c>
      <c r="S73" s="33">
        <v>0</v>
      </c>
      <c r="T73" s="33">
        <v>0</v>
      </c>
      <c r="U73" s="33">
        <v>0</v>
      </c>
      <c r="V73" s="33">
        <v>0</v>
      </c>
      <c r="W73" s="33">
        <v>0</v>
      </c>
      <c r="X73" s="33">
        <v>0</v>
      </c>
      <c r="Y73" s="2" t="s">
        <v>216</v>
      </c>
      <c r="Z73" s="30" t="s">
        <v>26</v>
      </c>
    </row>
    <row r="74" spans="1:26" ht="94.5" x14ac:dyDescent="0.25">
      <c r="A74" s="50" t="s">
        <v>222</v>
      </c>
      <c r="B74" s="37" t="s">
        <v>31</v>
      </c>
      <c r="C74" s="41" t="s">
        <v>128</v>
      </c>
      <c r="D74" s="37" t="s">
        <v>28</v>
      </c>
      <c r="E74" s="37">
        <v>34</v>
      </c>
      <c r="F74" s="37">
        <v>34</v>
      </c>
      <c r="G74" s="37" t="s">
        <v>38</v>
      </c>
      <c r="H74" s="37"/>
      <c r="I74" s="40">
        <v>1973.2139821428568</v>
      </c>
      <c r="J74" s="40">
        <v>1973.21</v>
      </c>
      <c r="K74" s="40">
        <f t="shared" si="2"/>
        <v>-3.9821428567847761E-3</v>
      </c>
      <c r="L74" s="3" t="s">
        <v>216</v>
      </c>
      <c r="M74" s="42">
        <v>1973.21</v>
      </c>
      <c r="N74" s="33">
        <v>0</v>
      </c>
      <c r="O74" s="33">
        <v>0</v>
      </c>
      <c r="P74" s="33">
        <v>0</v>
      </c>
      <c r="Q74" s="33">
        <v>0</v>
      </c>
      <c r="R74" s="33">
        <v>0</v>
      </c>
      <c r="S74" s="33">
        <v>0</v>
      </c>
      <c r="T74" s="33">
        <v>0</v>
      </c>
      <c r="U74" s="33">
        <v>0</v>
      </c>
      <c r="V74" s="33">
        <v>0</v>
      </c>
      <c r="W74" s="33">
        <v>0</v>
      </c>
      <c r="X74" s="33">
        <v>0</v>
      </c>
      <c r="Y74" s="2" t="s">
        <v>216</v>
      </c>
      <c r="Z74" s="30" t="s">
        <v>26</v>
      </c>
    </row>
    <row r="75" spans="1:26" ht="94.5" x14ac:dyDescent="0.25">
      <c r="A75" s="50" t="s">
        <v>223</v>
      </c>
      <c r="B75" s="37" t="s">
        <v>31</v>
      </c>
      <c r="C75" s="41" t="s">
        <v>129</v>
      </c>
      <c r="D75" s="37" t="s">
        <v>28</v>
      </c>
      <c r="E75" s="37">
        <v>1</v>
      </c>
      <c r="F75" s="37">
        <v>1</v>
      </c>
      <c r="G75" s="37" t="s">
        <v>38</v>
      </c>
      <c r="H75" s="37"/>
      <c r="I75" s="40">
        <v>39.5</v>
      </c>
      <c r="J75" s="40">
        <v>39.5</v>
      </c>
      <c r="K75" s="40">
        <f t="shared" si="2"/>
        <v>0</v>
      </c>
      <c r="L75" s="3" t="s">
        <v>216</v>
      </c>
      <c r="M75" s="42">
        <v>39.5</v>
      </c>
      <c r="N75" s="33">
        <v>0</v>
      </c>
      <c r="O75" s="33">
        <v>0</v>
      </c>
      <c r="P75" s="33">
        <v>0</v>
      </c>
      <c r="Q75" s="33">
        <v>0</v>
      </c>
      <c r="R75" s="33">
        <v>0</v>
      </c>
      <c r="S75" s="33">
        <v>0</v>
      </c>
      <c r="T75" s="33">
        <v>0</v>
      </c>
      <c r="U75" s="33">
        <v>0</v>
      </c>
      <c r="V75" s="33">
        <v>0</v>
      </c>
      <c r="W75" s="33">
        <v>0</v>
      </c>
      <c r="X75" s="33">
        <v>0</v>
      </c>
      <c r="Y75" s="2" t="s">
        <v>216</v>
      </c>
      <c r="Z75" s="30" t="s">
        <v>26</v>
      </c>
    </row>
    <row r="76" spans="1:26" ht="94.5" x14ac:dyDescent="0.25">
      <c r="A76" s="50" t="s">
        <v>224</v>
      </c>
      <c r="B76" s="37" t="s">
        <v>31</v>
      </c>
      <c r="C76" s="41" t="s">
        <v>130</v>
      </c>
      <c r="D76" s="37" t="s">
        <v>28</v>
      </c>
      <c r="E76" s="37">
        <v>2</v>
      </c>
      <c r="F76" s="37">
        <v>2</v>
      </c>
      <c r="G76" s="37" t="s">
        <v>38</v>
      </c>
      <c r="H76" s="37"/>
      <c r="I76" s="40">
        <v>401.97375</v>
      </c>
      <c r="J76" s="40">
        <v>356</v>
      </c>
      <c r="K76" s="40">
        <f t="shared" si="2"/>
        <v>-45.973749999999995</v>
      </c>
      <c r="L76" s="3" t="s">
        <v>212</v>
      </c>
      <c r="M76" s="42">
        <v>356</v>
      </c>
      <c r="N76" s="33">
        <v>0</v>
      </c>
      <c r="O76" s="33">
        <v>0</v>
      </c>
      <c r="P76" s="33">
        <v>0</v>
      </c>
      <c r="Q76" s="33">
        <v>0</v>
      </c>
      <c r="R76" s="33">
        <v>0</v>
      </c>
      <c r="S76" s="33">
        <v>0</v>
      </c>
      <c r="T76" s="33">
        <v>0</v>
      </c>
      <c r="U76" s="33">
        <v>0</v>
      </c>
      <c r="V76" s="33">
        <v>0</v>
      </c>
      <c r="W76" s="33">
        <v>0</v>
      </c>
      <c r="X76" s="33">
        <v>0</v>
      </c>
      <c r="Y76" s="2" t="s">
        <v>212</v>
      </c>
      <c r="Z76" s="30" t="s">
        <v>26</v>
      </c>
    </row>
    <row r="77" spans="1:26" ht="94.5" x14ac:dyDescent="0.25">
      <c r="A77" s="50" t="s">
        <v>225</v>
      </c>
      <c r="B77" s="37" t="s">
        <v>31</v>
      </c>
      <c r="C77" s="41" t="s">
        <v>131</v>
      </c>
      <c r="D77" s="37" t="s">
        <v>28</v>
      </c>
      <c r="E77" s="37">
        <v>5</v>
      </c>
      <c r="F77" s="37">
        <v>5</v>
      </c>
      <c r="G77" s="37" t="s">
        <v>38</v>
      </c>
      <c r="H77" s="37"/>
      <c r="I77" s="40">
        <v>133.5</v>
      </c>
      <c r="J77" s="40">
        <v>133.5</v>
      </c>
      <c r="K77" s="40">
        <f t="shared" si="2"/>
        <v>0</v>
      </c>
      <c r="L77" s="3" t="s">
        <v>216</v>
      </c>
      <c r="M77" s="42">
        <v>133.5</v>
      </c>
      <c r="N77" s="33">
        <v>0</v>
      </c>
      <c r="O77" s="33">
        <v>0</v>
      </c>
      <c r="P77" s="33">
        <v>0</v>
      </c>
      <c r="Q77" s="33">
        <v>0</v>
      </c>
      <c r="R77" s="33">
        <v>0</v>
      </c>
      <c r="S77" s="33">
        <v>0</v>
      </c>
      <c r="T77" s="33">
        <v>0</v>
      </c>
      <c r="U77" s="33">
        <v>0</v>
      </c>
      <c r="V77" s="33">
        <v>0</v>
      </c>
      <c r="W77" s="33">
        <v>0</v>
      </c>
      <c r="X77" s="33">
        <v>0</v>
      </c>
      <c r="Y77" s="2" t="s">
        <v>216</v>
      </c>
      <c r="Z77" s="30" t="s">
        <v>26</v>
      </c>
    </row>
    <row r="78" spans="1:26" ht="94.5" x14ac:dyDescent="0.25">
      <c r="A78" s="50" t="s">
        <v>140</v>
      </c>
      <c r="B78" s="30" t="s">
        <v>31</v>
      </c>
      <c r="C78" s="46" t="s">
        <v>118</v>
      </c>
      <c r="D78" s="30" t="s">
        <v>28</v>
      </c>
      <c r="E78" s="30">
        <v>1</v>
      </c>
      <c r="F78" s="30">
        <v>1</v>
      </c>
      <c r="G78" s="30" t="s">
        <v>38</v>
      </c>
      <c r="H78" s="30"/>
      <c r="I78" s="34">
        <v>2275</v>
      </c>
      <c r="J78" s="34">
        <v>2275</v>
      </c>
      <c r="K78" s="40">
        <f t="shared" si="2"/>
        <v>0</v>
      </c>
      <c r="L78" s="3" t="s">
        <v>216</v>
      </c>
      <c r="M78" s="47">
        <v>2275</v>
      </c>
      <c r="N78" s="33">
        <v>0</v>
      </c>
      <c r="O78" s="33">
        <v>0</v>
      </c>
      <c r="P78" s="33">
        <v>0</v>
      </c>
      <c r="Q78" s="33">
        <v>0</v>
      </c>
      <c r="R78" s="33">
        <v>0</v>
      </c>
      <c r="S78" s="33">
        <v>0</v>
      </c>
      <c r="T78" s="33">
        <v>0</v>
      </c>
      <c r="U78" s="33">
        <v>0</v>
      </c>
      <c r="V78" s="33">
        <v>0</v>
      </c>
      <c r="W78" s="33">
        <v>0</v>
      </c>
      <c r="X78" s="33">
        <v>0</v>
      </c>
      <c r="Y78" s="2" t="s">
        <v>216</v>
      </c>
      <c r="Z78" s="30" t="s">
        <v>26</v>
      </c>
    </row>
    <row r="79" spans="1:26" ht="94.5" x14ac:dyDescent="0.25">
      <c r="A79" s="50" t="s">
        <v>141</v>
      </c>
      <c r="B79" s="30" t="s">
        <v>31</v>
      </c>
      <c r="C79" s="46" t="s">
        <v>114</v>
      </c>
      <c r="D79" s="30" t="s">
        <v>28</v>
      </c>
      <c r="E79" s="30">
        <v>2</v>
      </c>
      <c r="F79" s="30">
        <v>2</v>
      </c>
      <c r="G79" s="30" t="s">
        <v>38</v>
      </c>
      <c r="H79" s="30"/>
      <c r="I79" s="34">
        <v>26508</v>
      </c>
      <c r="J79" s="34">
        <v>26508</v>
      </c>
      <c r="K79" s="40">
        <f t="shared" si="2"/>
        <v>0</v>
      </c>
      <c r="L79" s="3" t="s">
        <v>216</v>
      </c>
      <c r="M79" s="47">
        <v>26508</v>
      </c>
      <c r="N79" s="33">
        <v>0</v>
      </c>
      <c r="O79" s="33">
        <v>0</v>
      </c>
      <c r="P79" s="33">
        <v>0</v>
      </c>
      <c r="Q79" s="33">
        <v>0</v>
      </c>
      <c r="R79" s="33">
        <v>0</v>
      </c>
      <c r="S79" s="33">
        <v>0</v>
      </c>
      <c r="T79" s="33">
        <v>0</v>
      </c>
      <c r="U79" s="33">
        <v>0</v>
      </c>
      <c r="V79" s="33">
        <v>0</v>
      </c>
      <c r="W79" s="33">
        <v>0</v>
      </c>
      <c r="X79" s="33">
        <v>0</v>
      </c>
      <c r="Y79" s="2" t="s">
        <v>216</v>
      </c>
      <c r="Z79" s="30" t="s">
        <v>26</v>
      </c>
    </row>
    <row r="80" spans="1:26" ht="94.5" x14ac:dyDescent="0.25">
      <c r="A80" s="50" t="s">
        <v>142</v>
      </c>
      <c r="B80" s="30" t="s">
        <v>31</v>
      </c>
      <c r="C80" s="46" t="s">
        <v>115</v>
      </c>
      <c r="D80" s="30" t="s">
        <v>28</v>
      </c>
      <c r="E80" s="30">
        <v>1</v>
      </c>
      <c r="F80" s="30">
        <v>1</v>
      </c>
      <c r="G80" s="30" t="s">
        <v>38</v>
      </c>
      <c r="H80" s="30"/>
      <c r="I80" s="34">
        <v>17804.099999999999</v>
      </c>
      <c r="J80" s="34">
        <v>15358.37</v>
      </c>
      <c r="K80" s="40">
        <f t="shared" si="2"/>
        <v>-2445.7299999999977</v>
      </c>
      <c r="L80" s="3" t="s">
        <v>212</v>
      </c>
      <c r="M80" s="47">
        <v>15358.37</v>
      </c>
      <c r="N80" s="33">
        <v>0</v>
      </c>
      <c r="O80" s="33">
        <v>0</v>
      </c>
      <c r="P80" s="33">
        <v>0</v>
      </c>
      <c r="Q80" s="33">
        <v>0</v>
      </c>
      <c r="R80" s="33">
        <v>0</v>
      </c>
      <c r="S80" s="33">
        <v>0</v>
      </c>
      <c r="T80" s="33">
        <v>0</v>
      </c>
      <c r="U80" s="33">
        <v>0</v>
      </c>
      <c r="V80" s="33">
        <v>0</v>
      </c>
      <c r="W80" s="33">
        <v>0</v>
      </c>
      <c r="X80" s="33">
        <v>0</v>
      </c>
      <c r="Y80" s="2" t="s">
        <v>212</v>
      </c>
      <c r="Z80" s="30" t="s">
        <v>26</v>
      </c>
    </row>
    <row r="81" spans="1:26" s="29" customFormat="1" ht="94.5" x14ac:dyDescent="0.25">
      <c r="A81" s="50" t="s">
        <v>143</v>
      </c>
      <c r="B81" s="30" t="s">
        <v>31</v>
      </c>
      <c r="C81" s="46" t="s">
        <v>199</v>
      </c>
      <c r="D81" s="30" t="s">
        <v>28</v>
      </c>
      <c r="E81" s="30">
        <v>1</v>
      </c>
      <c r="F81" s="30">
        <v>1</v>
      </c>
      <c r="G81" s="30" t="s">
        <v>38</v>
      </c>
      <c r="H81" s="30"/>
      <c r="I81" s="34">
        <v>821758.90579999995</v>
      </c>
      <c r="J81" s="34">
        <v>780443.86</v>
      </c>
      <c r="K81" s="40">
        <f t="shared" si="2"/>
        <v>-41315.045799999963</v>
      </c>
      <c r="L81" s="3" t="s">
        <v>212</v>
      </c>
      <c r="M81" s="47">
        <f>J81-N81</f>
        <v>583595.32695000002</v>
      </c>
      <c r="N81" s="33">
        <v>196848.53304999997</v>
      </c>
      <c r="O81" s="33">
        <v>0</v>
      </c>
      <c r="P81" s="33">
        <v>0</v>
      </c>
      <c r="Q81" s="33">
        <v>0</v>
      </c>
      <c r="R81" s="33">
        <v>0</v>
      </c>
      <c r="S81" s="33">
        <v>0</v>
      </c>
      <c r="T81" s="33">
        <v>0</v>
      </c>
      <c r="U81" s="33">
        <v>0</v>
      </c>
      <c r="V81" s="33">
        <v>0</v>
      </c>
      <c r="W81" s="33">
        <v>0</v>
      </c>
      <c r="X81" s="33">
        <v>0</v>
      </c>
      <c r="Y81" s="2" t="s">
        <v>212</v>
      </c>
      <c r="Z81" s="30" t="s">
        <v>26</v>
      </c>
    </row>
    <row r="82" spans="1:26" ht="54.75" customHeight="1" x14ac:dyDescent="0.25">
      <c r="A82" s="5"/>
      <c r="B82" s="92" t="s">
        <v>195</v>
      </c>
      <c r="C82" s="92"/>
      <c r="D82" s="5"/>
      <c r="E82" s="5"/>
      <c r="F82" s="5"/>
      <c r="G82" s="5"/>
      <c r="H82" s="5"/>
      <c r="I82" s="62">
        <f>I83</f>
        <v>19006.3</v>
      </c>
      <c r="J82" s="62">
        <f>J83</f>
        <v>0</v>
      </c>
      <c r="K82" s="62">
        <f>K83</f>
        <v>-19006.3</v>
      </c>
      <c r="L82" s="44"/>
      <c r="M82" s="62">
        <f>M83</f>
        <v>0</v>
      </c>
      <c r="N82" s="44"/>
      <c r="O82" s="5"/>
      <c r="P82" s="5"/>
      <c r="Q82" s="5"/>
      <c r="R82" s="5"/>
      <c r="S82" s="5"/>
      <c r="T82" s="5"/>
      <c r="U82" s="41"/>
      <c r="V82" s="41"/>
      <c r="W82" s="41"/>
      <c r="X82" s="41"/>
      <c r="Y82" s="41"/>
      <c r="Z82" s="41"/>
    </row>
    <row r="83" spans="1:26" ht="75" customHeight="1" x14ac:dyDescent="0.3">
      <c r="A83" s="60">
        <v>1</v>
      </c>
      <c r="B83" s="31" t="s">
        <v>158</v>
      </c>
      <c r="C83" s="53" t="s">
        <v>159</v>
      </c>
      <c r="D83" s="5" t="s">
        <v>108</v>
      </c>
      <c r="E83" s="5">
        <v>80</v>
      </c>
      <c r="F83" s="5">
        <v>0</v>
      </c>
      <c r="G83" s="5" t="s">
        <v>154</v>
      </c>
      <c r="H83" s="54"/>
      <c r="I83" s="55">
        <v>19006.3</v>
      </c>
      <c r="J83" s="55">
        <v>0</v>
      </c>
      <c r="K83" s="55">
        <f>J83-I83</f>
        <v>-19006.3</v>
      </c>
      <c r="L83" s="83" t="s">
        <v>209</v>
      </c>
      <c r="M83" s="44"/>
      <c r="N83" s="44"/>
      <c r="O83" s="54"/>
      <c r="P83" s="57"/>
      <c r="Q83" s="58"/>
      <c r="R83" s="59"/>
      <c r="S83" s="59"/>
      <c r="T83" s="59">
        <v>10</v>
      </c>
      <c r="U83" s="5">
        <v>17.22</v>
      </c>
      <c r="V83" s="5"/>
      <c r="W83" s="60">
        <v>4</v>
      </c>
      <c r="X83" s="60"/>
      <c r="Y83" s="53" t="str">
        <f>L83</f>
        <v>Не исполнено , отказ корректировки</v>
      </c>
      <c r="Z83" s="53" t="s">
        <v>157</v>
      </c>
    </row>
    <row r="84" spans="1:26" ht="63" customHeight="1" x14ac:dyDescent="0.25">
      <c r="A84" s="31"/>
      <c r="B84" s="92" t="s">
        <v>197</v>
      </c>
      <c r="C84" s="92"/>
      <c r="D84" s="31"/>
      <c r="E84" s="31"/>
      <c r="F84" s="31"/>
      <c r="G84" s="31"/>
      <c r="H84" s="31"/>
      <c r="I84" s="62">
        <f>I85+I86</f>
        <v>32553.24</v>
      </c>
      <c r="J84" s="62">
        <f>J85+J86</f>
        <v>17158.065689999999</v>
      </c>
      <c r="K84" s="62">
        <f>K85+K86</f>
        <v>-15395.174310000002</v>
      </c>
      <c r="L84" s="35"/>
      <c r="M84" s="62">
        <f>M85+M86</f>
        <v>17158.065689999999</v>
      </c>
      <c r="N84" s="35"/>
      <c r="O84" s="31"/>
      <c r="P84" s="31"/>
      <c r="Q84" s="31"/>
      <c r="R84" s="31"/>
      <c r="S84" s="31"/>
      <c r="T84" s="31"/>
      <c r="U84" s="46"/>
      <c r="V84" s="46"/>
      <c r="W84" s="46"/>
      <c r="X84" s="46"/>
      <c r="Y84" s="46"/>
      <c r="Z84" s="46"/>
    </row>
    <row r="85" spans="1:26" ht="100.5" customHeight="1" x14ac:dyDescent="0.25">
      <c r="A85" s="5">
        <v>1</v>
      </c>
      <c r="B85" s="63" t="s">
        <v>165</v>
      </c>
      <c r="C85" s="53" t="s">
        <v>166</v>
      </c>
      <c r="D85" s="5" t="s">
        <v>29</v>
      </c>
      <c r="E85" s="5">
        <v>1</v>
      </c>
      <c r="F85" s="5">
        <v>1</v>
      </c>
      <c r="G85" s="5" t="s">
        <v>154</v>
      </c>
      <c r="H85" s="5"/>
      <c r="I85" s="55">
        <v>27557.24</v>
      </c>
      <c r="J85" s="55">
        <f>5622.66458+1276.50982+5558.08929</f>
        <v>12457.26369</v>
      </c>
      <c r="K85" s="55">
        <f>J85-I85</f>
        <v>-15099.976310000002</v>
      </c>
      <c r="L85" s="83" t="s">
        <v>167</v>
      </c>
      <c r="M85" s="44">
        <f t="shared" ref="M85:M86" si="3">J85</f>
        <v>12457.26369</v>
      </c>
      <c r="N85" s="44"/>
      <c r="O85" s="58"/>
      <c r="P85" s="58"/>
      <c r="Q85" s="58"/>
      <c r="R85" s="58"/>
      <c r="S85" s="58">
        <v>6.61</v>
      </c>
      <c r="T85" s="58">
        <v>7.46</v>
      </c>
      <c r="U85" s="87">
        <v>14.04</v>
      </c>
      <c r="V85" s="87">
        <v>12.78</v>
      </c>
      <c r="W85" s="87">
        <v>2</v>
      </c>
      <c r="X85" s="87">
        <v>3</v>
      </c>
      <c r="Y85" s="56" t="str">
        <f>L85</f>
        <v>Выполнено по факту выполненных работ</v>
      </c>
      <c r="Z85" s="53" t="s">
        <v>157</v>
      </c>
    </row>
    <row r="86" spans="1:26" ht="100.5" customHeight="1" x14ac:dyDescent="0.25">
      <c r="A86" s="60">
        <v>1</v>
      </c>
      <c r="B86" s="63" t="s">
        <v>165</v>
      </c>
      <c r="C86" s="53" t="s">
        <v>168</v>
      </c>
      <c r="D86" s="5" t="s">
        <v>28</v>
      </c>
      <c r="E86" s="5">
        <v>34</v>
      </c>
      <c r="F86" s="5">
        <v>34</v>
      </c>
      <c r="G86" s="5" t="s">
        <v>154</v>
      </c>
      <c r="H86" s="5"/>
      <c r="I86" s="55">
        <v>4996</v>
      </c>
      <c r="J86" s="55">
        <f>0.81592224/1.12*1000+[1]ИП_2026_БРП!$JD$15/1.12*1000</f>
        <v>4700.8019999999997</v>
      </c>
      <c r="K86" s="55">
        <f>J86-I86</f>
        <v>-295.19800000000032</v>
      </c>
      <c r="L86" s="83" t="s">
        <v>167</v>
      </c>
      <c r="M86" s="44">
        <f t="shared" si="3"/>
        <v>4700.8019999999997</v>
      </c>
      <c r="N86" s="44"/>
      <c r="O86" s="58"/>
      <c r="P86" s="58"/>
      <c r="Q86" s="58"/>
      <c r="R86" s="59"/>
      <c r="S86" s="59"/>
      <c r="T86" s="59"/>
      <c r="U86" s="87"/>
      <c r="V86" s="87"/>
      <c r="W86" s="87"/>
      <c r="X86" s="87"/>
      <c r="Y86" s="53" t="str">
        <f>L86</f>
        <v>Выполнено по факту выполненных работ</v>
      </c>
      <c r="Z86" s="53" t="s">
        <v>157</v>
      </c>
    </row>
    <row r="87" spans="1:26" s="29" customFormat="1" ht="63" customHeight="1" x14ac:dyDescent="0.25">
      <c r="A87" s="31"/>
      <c r="B87" s="92" t="s">
        <v>155</v>
      </c>
      <c r="C87" s="92"/>
      <c r="D87" s="31"/>
      <c r="E87" s="35"/>
      <c r="F87" s="35"/>
      <c r="G87" s="35"/>
      <c r="H87" s="35"/>
      <c r="I87" s="62">
        <f>I88++I89+I90</f>
        <v>56569.2</v>
      </c>
      <c r="J87" s="62">
        <f>J88++J89+J90</f>
        <v>36166.202607142855</v>
      </c>
      <c r="K87" s="62">
        <f>K88++K89+K90</f>
        <v>-20402.997392857142</v>
      </c>
      <c r="L87" s="35"/>
      <c r="M87" s="62">
        <f>M88++M89+M90</f>
        <v>36166.202607142855</v>
      </c>
      <c r="N87" s="35"/>
      <c r="O87" s="31"/>
      <c r="P87" s="31"/>
      <c r="Q87" s="31"/>
      <c r="R87" s="31"/>
      <c r="S87" s="31"/>
      <c r="T87" s="31"/>
      <c r="U87" s="46"/>
      <c r="V87" s="46"/>
      <c r="W87" s="46"/>
      <c r="X87" s="46"/>
      <c r="Y87" s="46"/>
      <c r="Z87" s="46"/>
    </row>
    <row r="88" spans="1:26" ht="104.25" customHeight="1" x14ac:dyDescent="0.25">
      <c r="A88" s="60">
        <v>1</v>
      </c>
      <c r="B88" s="31" t="s">
        <v>150</v>
      </c>
      <c r="C88" s="53" t="s">
        <v>151</v>
      </c>
      <c r="D88" s="5" t="s">
        <v>28</v>
      </c>
      <c r="E88" s="5">
        <v>1</v>
      </c>
      <c r="F88" s="5">
        <v>1</v>
      </c>
      <c r="G88" s="5" t="s">
        <v>154</v>
      </c>
      <c r="H88" s="5"/>
      <c r="I88" s="55">
        <v>5689.2</v>
      </c>
      <c r="J88" s="55">
        <f>1000*6.371876/1.12</f>
        <v>5689.1749999999993</v>
      </c>
      <c r="K88" s="55">
        <f>J88-I88</f>
        <v>-2.5000000000545697E-2</v>
      </c>
      <c r="L88" s="83" t="s">
        <v>164</v>
      </c>
      <c r="M88" s="44">
        <f>J88</f>
        <v>5689.1749999999993</v>
      </c>
      <c r="N88" s="44"/>
      <c r="O88" s="58"/>
      <c r="P88" s="58"/>
      <c r="Q88" s="58"/>
      <c r="R88" s="58"/>
      <c r="S88" s="58"/>
      <c r="T88" s="58"/>
      <c r="U88" s="94">
        <v>9.1999999999999993</v>
      </c>
      <c r="V88" s="94">
        <v>9.1</v>
      </c>
      <c r="W88" s="94">
        <v>3</v>
      </c>
      <c r="X88" s="94">
        <v>3</v>
      </c>
      <c r="Y88" s="56" t="str">
        <f>L88</f>
        <v>Выполнено</v>
      </c>
      <c r="Z88" s="53" t="s">
        <v>157</v>
      </c>
    </row>
    <row r="89" spans="1:26" ht="112.5" customHeight="1" x14ac:dyDescent="0.25">
      <c r="A89" s="60">
        <v>2</v>
      </c>
      <c r="B89" s="31" t="s">
        <v>150</v>
      </c>
      <c r="C89" s="53" t="s">
        <v>152</v>
      </c>
      <c r="D89" s="5" t="s">
        <v>29</v>
      </c>
      <c r="E89" s="5">
        <v>1</v>
      </c>
      <c r="F89" s="5">
        <v>1</v>
      </c>
      <c r="G89" s="5" t="s">
        <v>154</v>
      </c>
      <c r="H89" s="5"/>
      <c r="I89" s="55">
        <v>32458</v>
      </c>
      <c r="J89" s="55">
        <f>[2]промвод!$M$20+[2]промвод!$M$21</f>
        <v>12055.069571428574</v>
      </c>
      <c r="K89" s="55">
        <f t="shared" ref="K89:K114" si="4">J89-I89</f>
        <v>-20402.930428571424</v>
      </c>
      <c r="L89" s="83" t="s">
        <v>167</v>
      </c>
      <c r="M89" s="44">
        <f t="shared" ref="M89:M90" si="5">J89</f>
        <v>12055.069571428574</v>
      </c>
      <c r="N89" s="44"/>
      <c r="O89" s="58"/>
      <c r="P89" s="58"/>
      <c r="Q89" s="58"/>
      <c r="R89" s="58"/>
      <c r="S89" s="58">
        <v>3.76</v>
      </c>
      <c r="T89" s="58">
        <v>7</v>
      </c>
      <c r="U89" s="94"/>
      <c r="V89" s="94"/>
      <c r="W89" s="94"/>
      <c r="X89" s="94"/>
      <c r="Y89" s="56" t="str">
        <f t="shared" ref="Y89:Y90" si="6">L89</f>
        <v>Выполнено по факту выполненных работ</v>
      </c>
      <c r="Z89" s="53" t="s">
        <v>157</v>
      </c>
    </row>
    <row r="90" spans="1:26" ht="103.5" customHeight="1" x14ac:dyDescent="0.25">
      <c r="A90" s="60">
        <v>3</v>
      </c>
      <c r="B90" s="31" t="s">
        <v>150</v>
      </c>
      <c r="C90" s="53" t="s">
        <v>153</v>
      </c>
      <c r="D90" s="5" t="s">
        <v>29</v>
      </c>
      <c r="E90" s="5">
        <v>1</v>
      </c>
      <c r="F90" s="5">
        <v>1</v>
      </c>
      <c r="G90" s="5" t="s">
        <v>154</v>
      </c>
      <c r="H90" s="5"/>
      <c r="I90" s="55">
        <v>18422</v>
      </c>
      <c r="J90" s="55">
        <f>20.632593/1.12*1000</f>
        <v>18421.958035714284</v>
      </c>
      <c r="K90" s="55">
        <f t="shared" si="4"/>
        <v>-4.196428571594879E-2</v>
      </c>
      <c r="L90" s="83" t="s">
        <v>164</v>
      </c>
      <c r="M90" s="44">
        <f t="shared" si="5"/>
        <v>18421.958035714284</v>
      </c>
      <c r="N90" s="44"/>
      <c r="O90" s="58"/>
      <c r="P90" s="58"/>
      <c r="Q90" s="58"/>
      <c r="R90" s="58"/>
      <c r="S90" s="58"/>
      <c r="T90" s="58"/>
      <c r="U90" s="61"/>
      <c r="V90" s="61"/>
      <c r="W90" s="61"/>
      <c r="X90" s="61"/>
      <c r="Y90" s="56" t="str">
        <f t="shared" si="6"/>
        <v>Выполнено</v>
      </c>
      <c r="Z90" s="53" t="s">
        <v>157</v>
      </c>
    </row>
    <row r="91" spans="1:26" ht="51" customHeight="1" x14ac:dyDescent="0.25">
      <c r="A91" s="5"/>
      <c r="B91" s="92" t="s">
        <v>196</v>
      </c>
      <c r="C91" s="92"/>
      <c r="D91" s="5"/>
      <c r="E91" s="5"/>
      <c r="F91" s="5"/>
      <c r="G91" s="5"/>
      <c r="H91" s="5"/>
      <c r="I91" s="62">
        <f>SUM(I92:I93)</f>
        <v>14619.65</v>
      </c>
      <c r="J91" s="62">
        <f>SUM(J92:J93)</f>
        <v>6971.7340000000004</v>
      </c>
      <c r="K91" s="62">
        <f>SUM(K92:K93)</f>
        <v>-7647.9159999999993</v>
      </c>
      <c r="L91" s="44"/>
      <c r="M91" s="62">
        <f>SUM(M92:M93)</f>
        <v>6971.7340000000004</v>
      </c>
      <c r="N91" s="44"/>
      <c r="O91" s="44"/>
      <c r="P91" s="44"/>
      <c r="Q91" s="58"/>
      <c r="R91" s="59"/>
      <c r="S91" s="59"/>
      <c r="T91" s="59"/>
      <c r="U91" s="41"/>
      <c r="V91" s="41"/>
      <c r="W91" s="41"/>
      <c r="X91" s="41"/>
      <c r="Y91" s="41"/>
      <c r="Z91" s="41"/>
    </row>
    <row r="92" spans="1:26" ht="87.75" customHeight="1" x14ac:dyDescent="0.25">
      <c r="A92" s="5">
        <v>1</v>
      </c>
      <c r="B92" s="31" t="s">
        <v>160</v>
      </c>
      <c r="C92" s="53" t="s">
        <v>161</v>
      </c>
      <c r="D92" s="5" t="s">
        <v>108</v>
      </c>
      <c r="E92" s="5">
        <v>120</v>
      </c>
      <c r="F92" s="5">
        <v>120</v>
      </c>
      <c r="G92" s="5" t="s">
        <v>154</v>
      </c>
      <c r="H92" s="5"/>
      <c r="I92" s="55">
        <v>12160.25</v>
      </c>
      <c r="J92" s="55">
        <f>209.534+153.6+179.2+179.2+3790.8</f>
        <v>4512.3340000000007</v>
      </c>
      <c r="K92" s="55">
        <f t="shared" si="4"/>
        <v>-7647.9159999999993</v>
      </c>
      <c r="L92" s="83" t="s">
        <v>167</v>
      </c>
      <c r="M92" s="44">
        <f t="shared" ref="M92:M93" si="7">J92</f>
        <v>4512.3340000000007</v>
      </c>
      <c r="N92" s="44"/>
      <c r="O92" s="44"/>
      <c r="P92" s="44"/>
      <c r="Q92" s="58"/>
      <c r="R92" s="59"/>
      <c r="S92" s="59"/>
      <c r="T92" s="59"/>
      <c r="U92" s="5" t="s">
        <v>162</v>
      </c>
      <c r="V92" s="5" t="s">
        <v>162</v>
      </c>
      <c r="W92" s="87">
        <v>5</v>
      </c>
      <c r="X92" s="87">
        <v>3</v>
      </c>
      <c r="Y92" s="56" t="str">
        <f>L92</f>
        <v>Выполнено по факту выполненных работ</v>
      </c>
      <c r="Z92" s="53" t="s">
        <v>157</v>
      </c>
    </row>
    <row r="93" spans="1:26" ht="75.75" customHeight="1" x14ac:dyDescent="0.25">
      <c r="A93" s="5">
        <v>2</v>
      </c>
      <c r="B93" s="31" t="s">
        <v>160</v>
      </c>
      <c r="C93" s="53" t="s">
        <v>163</v>
      </c>
      <c r="D93" s="5" t="s">
        <v>28</v>
      </c>
      <c r="E93" s="5">
        <v>1</v>
      </c>
      <c r="F93" s="5">
        <v>1</v>
      </c>
      <c r="G93" s="5" t="s">
        <v>154</v>
      </c>
      <c r="H93" s="5"/>
      <c r="I93" s="55">
        <v>2459.4</v>
      </c>
      <c r="J93" s="55">
        <v>2459.4</v>
      </c>
      <c r="K93" s="55">
        <f t="shared" si="4"/>
        <v>0</v>
      </c>
      <c r="L93" s="83" t="s">
        <v>164</v>
      </c>
      <c r="M93" s="44">
        <f t="shared" si="7"/>
        <v>2459.4</v>
      </c>
      <c r="N93" s="44"/>
      <c r="O93" s="44"/>
      <c r="P93" s="44"/>
      <c r="Q93" s="58"/>
      <c r="R93" s="59"/>
      <c r="S93" s="59"/>
      <c r="T93" s="59"/>
      <c r="U93" s="5" t="s">
        <v>162</v>
      </c>
      <c r="V93" s="5" t="s">
        <v>162</v>
      </c>
      <c r="W93" s="87"/>
      <c r="X93" s="87"/>
      <c r="Y93" s="56" t="str">
        <f t="shared" ref="Y93" si="8">L93</f>
        <v>Выполнено</v>
      </c>
      <c r="Z93" s="53" t="s">
        <v>157</v>
      </c>
    </row>
    <row r="94" spans="1:26" ht="49.5" customHeight="1" x14ac:dyDescent="0.25">
      <c r="A94" s="5"/>
      <c r="B94" s="92" t="s">
        <v>198</v>
      </c>
      <c r="C94" s="92"/>
      <c r="D94" s="5"/>
      <c r="E94" s="5"/>
      <c r="F94" s="5"/>
      <c r="G94" s="5"/>
      <c r="H94" s="5"/>
      <c r="I94" s="62">
        <f>SUM(I95:I99)+I101+I102+I104+I110+I112+I113</f>
        <v>244436.99</v>
      </c>
      <c r="J94" s="62">
        <f t="shared" ref="J94:M94" si="9">SUM(J95:J99)+J101+J102+J104+J110+J112+J113</f>
        <v>141486.37059821427</v>
      </c>
      <c r="K94" s="62">
        <f t="shared" si="9"/>
        <v>-102950.61940178573</v>
      </c>
      <c r="L94" s="62"/>
      <c r="M94" s="62">
        <f t="shared" si="9"/>
        <v>141486.37059821427</v>
      </c>
      <c r="N94" s="35"/>
      <c r="O94" s="5"/>
      <c r="P94" s="5"/>
      <c r="Q94" s="5"/>
      <c r="R94" s="5"/>
      <c r="S94" s="5"/>
      <c r="T94" s="5"/>
      <c r="U94" s="41"/>
      <c r="V94" s="41"/>
      <c r="W94" s="41"/>
      <c r="X94" s="41"/>
      <c r="Y94" s="41"/>
      <c r="Z94" s="41"/>
    </row>
    <row r="95" spans="1:26" ht="71.25" customHeight="1" x14ac:dyDescent="0.25">
      <c r="A95" s="5">
        <v>1</v>
      </c>
      <c r="B95" s="63" t="s">
        <v>169</v>
      </c>
      <c r="C95" s="56" t="s">
        <v>170</v>
      </c>
      <c r="D95" s="5" t="s">
        <v>28</v>
      </c>
      <c r="E95" s="5">
        <v>1</v>
      </c>
      <c r="F95" s="5">
        <v>1</v>
      </c>
      <c r="G95" s="5" t="s">
        <v>154</v>
      </c>
      <c r="H95" s="5"/>
      <c r="I95" s="55">
        <v>9950</v>
      </c>
      <c r="J95" s="55">
        <f>'[3]ИП_2025г 4 Вар 08.01.2025'!$YD$156*1000/1.12</f>
        <v>9949.9999999999982</v>
      </c>
      <c r="K95" s="55">
        <f t="shared" si="4"/>
        <v>0</v>
      </c>
      <c r="L95" s="83" t="s">
        <v>164</v>
      </c>
      <c r="M95" s="44">
        <f t="shared" ref="M95:M113" si="10">J95</f>
        <v>9949.9999999999982</v>
      </c>
      <c r="N95" s="44"/>
      <c r="O95" s="5"/>
      <c r="P95" s="5"/>
      <c r="Q95" s="58"/>
      <c r="R95" s="58"/>
      <c r="S95" s="58"/>
      <c r="T95" s="58"/>
      <c r="U95" s="87" t="s">
        <v>162</v>
      </c>
      <c r="V95" s="87" t="s">
        <v>162</v>
      </c>
      <c r="W95" s="87">
        <v>3</v>
      </c>
      <c r="X95" s="87">
        <v>3</v>
      </c>
      <c r="Y95" s="56" t="str">
        <f>L95</f>
        <v>Выполнено</v>
      </c>
      <c r="Z95" s="53" t="s">
        <v>157</v>
      </c>
    </row>
    <row r="96" spans="1:26" ht="72.75" customHeight="1" x14ac:dyDescent="0.25">
      <c r="A96" s="5">
        <v>2</v>
      </c>
      <c r="B96" s="63" t="s">
        <v>169</v>
      </c>
      <c r="C96" s="56" t="s">
        <v>171</v>
      </c>
      <c r="D96" s="5" t="s">
        <v>28</v>
      </c>
      <c r="E96" s="5">
        <v>1</v>
      </c>
      <c r="F96" s="5">
        <v>1</v>
      </c>
      <c r="G96" s="5" t="s">
        <v>154</v>
      </c>
      <c r="H96" s="5"/>
      <c r="I96" s="55">
        <v>12143.04</v>
      </c>
      <c r="J96" s="55">
        <f>'[3]ИП_2025г 4 Вар 08.01.2025'!$YD$163*1000</f>
        <v>10842</v>
      </c>
      <c r="K96" s="55">
        <f t="shared" si="4"/>
        <v>-1301.0400000000009</v>
      </c>
      <c r="L96" s="83" t="s">
        <v>36</v>
      </c>
      <c r="M96" s="44">
        <f t="shared" si="10"/>
        <v>10842</v>
      </c>
      <c r="N96" s="44"/>
      <c r="O96" s="5"/>
      <c r="P96" s="5"/>
      <c r="Q96" s="58"/>
      <c r="R96" s="58"/>
      <c r="S96" s="58"/>
      <c r="T96" s="58"/>
      <c r="U96" s="87"/>
      <c r="V96" s="87"/>
      <c r="W96" s="87"/>
      <c r="X96" s="87"/>
      <c r="Y96" s="56" t="str">
        <f t="shared" ref="Y96:Y114" si="11">L96</f>
        <v xml:space="preserve">По итогам тендерных процедур </v>
      </c>
      <c r="Z96" s="53" t="s">
        <v>157</v>
      </c>
    </row>
    <row r="97" spans="1:26" ht="75" customHeight="1" x14ac:dyDescent="0.25">
      <c r="A97" s="5">
        <v>3</v>
      </c>
      <c r="B97" s="63" t="s">
        <v>169</v>
      </c>
      <c r="C97" s="56" t="s">
        <v>172</v>
      </c>
      <c r="D97" s="5" t="s">
        <v>28</v>
      </c>
      <c r="E97" s="5">
        <v>1</v>
      </c>
      <c r="F97" s="5">
        <v>1</v>
      </c>
      <c r="G97" s="5" t="s">
        <v>154</v>
      </c>
      <c r="H97" s="5"/>
      <c r="I97" s="55">
        <v>3928.6</v>
      </c>
      <c r="J97" s="55">
        <f>'[3]ИП_2025г 4 Вар 08.01.2025'!$YD$158/1.12*1000</f>
        <v>3928.5714196428571</v>
      </c>
      <c r="K97" s="55">
        <f t="shared" si="4"/>
        <v>-2.8580357142800494E-2</v>
      </c>
      <c r="L97" s="83" t="s">
        <v>164</v>
      </c>
      <c r="M97" s="44">
        <f t="shared" si="10"/>
        <v>3928.5714196428571</v>
      </c>
      <c r="N97" s="44"/>
      <c r="O97" s="5"/>
      <c r="P97" s="5"/>
      <c r="Q97" s="58"/>
      <c r="R97" s="58"/>
      <c r="S97" s="58"/>
      <c r="T97" s="58"/>
      <c r="U97" s="87"/>
      <c r="V97" s="87"/>
      <c r="W97" s="87"/>
      <c r="X97" s="87"/>
      <c r="Y97" s="56" t="str">
        <f t="shared" si="11"/>
        <v>Выполнено</v>
      </c>
      <c r="Z97" s="53" t="s">
        <v>157</v>
      </c>
    </row>
    <row r="98" spans="1:26" ht="72.75" customHeight="1" x14ac:dyDescent="0.25">
      <c r="A98" s="5">
        <v>4</v>
      </c>
      <c r="B98" s="63" t="s">
        <v>169</v>
      </c>
      <c r="C98" s="56" t="s">
        <v>173</v>
      </c>
      <c r="D98" s="5" t="s">
        <v>28</v>
      </c>
      <c r="E98" s="5">
        <v>2</v>
      </c>
      <c r="F98" s="5">
        <v>2</v>
      </c>
      <c r="G98" s="5" t="s">
        <v>154</v>
      </c>
      <c r="H98" s="5"/>
      <c r="I98" s="55">
        <v>3000</v>
      </c>
      <c r="J98" s="55">
        <f>'[3]ИП_2025г 4 Вар 08.01.2025'!$YD$159/1.12*1000</f>
        <v>2999.9999999999995</v>
      </c>
      <c r="K98" s="55">
        <f t="shared" si="4"/>
        <v>0</v>
      </c>
      <c r="L98" s="83" t="s">
        <v>164</v>
      </c>
      <c r="M98" s="44">
        <f t="shared" si="10"/>
        <v>2999.9999999999995</v>
      </c>
      <c r="N98" s="44"/>
      <c r="O98" s="5"/>
      <c r="P98" s="5"/>
      <c r="Q98" s="58"/>
      <c r="R98" s="58"/>
      <c r="S98" s="58"/>
      <c r="T98" s="58"/>
      <c r="U98" s="87"/>
      <c r="V98" s="87"/>
      <c r="W98" s="87"/>
      <c r="X98" s="87"/>
      <c r="Y98" s="56" t="str">
        <f t="shared" si="11"/>
        <v>Выполнено</v>
      </c>
      <c r="Z98" s="53" t="s">
        <v>157</v>
      </c>
    </row>
    <row r="99" spans="1:26" ht="72.75" customHeight="1" x14ac:dyDescent="0.25">
      <c r="A99" s="5">
        <v>5</v>
      </c>
      <c r="B99" s="63" t="s">
        <v>169</v>
      </c>
      <c r="C99" s="56" t="s">
        <v>174</v>
      </c>
      <c r="D99" s="5" t="s">
        <v>28</v>
      </c>
      <c r="E99" s="5">
        <v>3</v>
      </c>
      <c r="F99" s="5">
        <v>3</v>
      </c>
      <c r="G99" s="5" t="s">
        <v>154</v>
      </c>
      <c r="H99" s="5"/>
      <c r="I99" s="55">
        <v>8193.7999999999993</v>
      </c>
      <c r="J99" s="55">
        <v>11280.06</v>
      </c>
      <c r="K99" s="55">
        <f t="shared" si="4"/>
        <v>3086.26</v>
      </c>
      <c r="L99" s="83" t="s">
        <v>36</v>
      </c>
      <c r="M99" s="44">
        <f t="shared" si="10"/>
        <v>11280.06</v>
      </c>
      <c r="N99" s="44"/>
      <c r="O99" s="5"/>
      <c r="P99" s="5"/>
      <c r="Q99" s="58"/>
      <c r="R99" s="58"/>
      <c r="S99" s="58"/>
      <c r="T99" s="58"/>
      <c r="U99" s="87"/>
      <c r="V99" s="87"/>
      <c r="W99" s="87"/>
      <c r="X99" s="87"/>
      <c r="Y99" s="56" t="str">
        <f t="shared" si="11"/>
        <v xml:space="preserve">По итогам тендерных процедур </v>
      </c>
      <c r="Z99" s="53" t="s">
        <v>157</v>
      </c>
    </row>
    <row r="100" spans="1:26" ht="27" customHeight="1" x14ac:dyDescent="0.25">
      <c r="A100" s="5"/>
      <c r="B100" s="63"/>
      <c r="C100" s="84" t="s">
        <v>226</v>
      </c>
      <c r="D100" s="84"/>
      <c r="E100" s="84"/>
      <c r="F100" s="84"/>
      <c r="G100" s="84"/>
      <c r="H100" s="84"/>
      <c r="I100" s="84"/>
      <c r="J100" s="84"/>
      <c r="K100" s="84"/>
      <c r="L100" s="83"/>
      <c r="M100" s="44"/>
      <c r="N100" s="44"/>
      <c r="O100" s="5"/>
      <c r="P100" s="5"/>
      <c r="Q100" s="58"/>
      <c r="R100" s="58"/>
      <c r="S100" s="58"/>
      <c r="T100" s="58"/>
      <c r="U100" s="87"/>
      <c r="V100" s="87"/>
      <c r="W100" s="87"/>
      <c r="X100" s="87"/>
      <c r="Y100" s="56"/>
      <c r="Z100" s="53"/>
    </row>
    <row r="101" spans="1:26" ht="94.5" x14ac:dyDescent="0.25">
      <c r="A101" s="5">
        <v>1</v>
      </c>
      <c r="B101" s="63" t="s">
        <v>169</v>
      </c>
      <c r="C101" s="56" t="s">
        <v>175</v>
      </c>
      <c r="D101" s="5" t="s">
        <v>108</v>
      </c>
      <c r="E101" s="5">
        <v>1117</v>
      </c>
      <c r="F101" s="5">
        <v>708</v>
      </c>
      <c r="G101" s="5" t="s">
        <v>154</v>
      </c>
      <c r="H101" s="5"/>
      <c r="I101" s="55">
        <v>126834.24000000001</v>
      </c>
      <c r="J101" s="55">
        <f>'[3]ИП_2025г 4 Вар 08.01.2025'!$YD$168/1.12*1000+'[3]ИП_2025г 4 Вар 08.01.2025'!$YD$177/1.12*1000</f>
        <v>72068.377642857129</v>
      </c>
      <c r="K101" s="55">
        <f t="shared" si="4"/>
        <v>-54765.862357142876</v>
      </c>
      <c r="L101" s="83" t="s">
        <v>227</v>
      </c>
      <c r="M101" s="44">
        <f t="shared" si="10"/>
        <v>72068.377642857129</v>
      </c>
      <c r="N101" s="44"/>
      <c r="O101" s="5"/>
      <c r="P101" s="5"/>
      <c r="Q101" s="58"/>
      <c r="R101" s="58"/>
      <c r="S101" s="58"/>
      <c r="T101" s="58"/>
      <c r="U101" s="87"/>
      <c r="V101" s="87"/>
      <c r="W101" s="87"/>
      <c r="X101" s="87"/>
      <c r="Y101" s="56" t="str">
        <f t="shared" si="11"/>
        <v xml:space="preserve">Неисполнение договорных обязательств СМР, поставка ТМЦ по итогам тендерных процедур </v>
      </c>
      <c r="Z101" s="53" t="s">
        <v>157</v>
      </c>
    </row>
    <row r="102" spans="1:26" ht="63" x14ac:dyDescent="0.25">
      <c r="A102" s="5">
        <v>2</v>
      </c>
      <c r="B102" s="63" t="s">
        <v>169</v>
      </c>
      <c r="C102" s="64" t="s">
        <v>72</v>
      </c>
      <c r="D102" s="5" t="s">
        <v>28</v>
      </c>
      <c r="E102" s="5">
        <v>1</v>
      </c>
      <c r="F102" s="5">
        <v>0</v>
      </c>
      <c r="G102" s="5" t="s">
        <v>154</v>
      </c>
      <c r="H102" s="5"/>
      <c r="I102" s="55">
        <v>16079.4</v>
      </c>
      <c r="J102" s="55"/>
      <c r="K102" s="55">
        <f t="shared" si="4"/>
        <v>-16079.4</v>
      </c>
      <c r="L102" s="83"/>
      <c r="M102" s="44"/>
      <c r="N102" s="44"/>
      <c r="O102" s="5"/>
      <c r="P102" s="5"/>
      <c r="Q102" s="58"/>
      <c r="R102" s="58"/>
      <c r="S102" s="58"/>
      <c r="T102" s="58"/>
      <c r="U102" s="87"/>
      <c r="V102" s="87"/>
      <c r="W102" s="87"/>
      <c r="X102" s="87"/>
      <c r="Y102" s="56">
        <f t="shared" si="11"/>
        <v>0</v>
      </c>
      <c r="Z102" s="53" t="s">
        <v>157</v>
      </c>
    </row>
    <row r="103" spans="1:26" ht="63" x14ac:dyDescent="0.25">
      <c r="A103" s="5" t="s">
        <v>176</v>
      </c>
      <c r="B103" s="63" t="s">
        <v>169</v>
      </c>
      <c r="C103" s="56" t="s">
        <v>177</v>
      </c>
      <c r="D103" s="5" t="s">
        <v>28</v>
      </c>
      <c r="E103" s="5">
        <v>1</v>
      </c>
      <c r="F103" s="5">
        <v>0</v>
      </c>
      <c r="G103" s="5" t="s">
        <v>154</v>
      </c>
      <c r="H103" s="5"/>
      <c r="I103" s="55">
        <f>I102</f>
        <v>16079.4</v>
      </c>
      <c r="J103" s="55"/>
      <c r="K103" s="55">
        <f t="shared" si="4"/>
        <v>-16079.4</v>
      </c>
      <c r="L103" s="83" t="s">
        <v>213</v>
      </c>
      <c r="M103" s="44"/>
      <c r="N103" s="44"/>
      <c r="O103" s="5"/>
      <c r="P103" s="5"/>
      <c r="Q103" s="58"/>
      <c r="R103" s="58"/>
      <c r="S103" s="58"/>
      <c r="T103" s="58"/>
      <c r="U103" s="87"/>
      <c r="V103" s="87"/>
      <c r="W103" s="87"/>
      <c r="X103" s="87"/>
      <c r="Y103" s="56" t="str">
        <f t="shared" si="11"/>
        <v xml:space="preserve">Не исполнено в связи с увеличением стоимости оборудования </v>
      </c>
      <c r="Z103" s="53" t="s">
        <v>157</v>
      </c>
    </row>
    <row r="104" spans="1:26" ht="63" x14ac:dyDescent="0.25">
      <c r="A104" s="5">
        <v>3</v>
      </c>
      <c r="B104" s="63" t="s">
        <v>169</v>
      </c>
      <c r="C104" s="64" t="s">
        <v>178</v>
      </c>
      <c r="D104" s="5" t="s">
        <v>28</v>
      </c>
      <c r="E104" s="5">
        <v>8</v>
      </c>
      <c r="F104" s="5">
        <v>8</v>
      </c>
      <c r="G104" s="5" t="s">
        <v>154</v>
      </c>
      <c r="H104" s="5"/>
      <c r="I104" s="55">
        <f>I105+I106+I107+I108+I109</f>
        <v>34978.37000000001</v>
      </c>
      <c r="J104" s="55">
        <f>J105+J106+J107+J108+J109</f>
        <v>20311.858035714286</v>
      </c>
      <c r="K104" s="55">
        <f t="shared" si="4"/>
        <v>-14666.511964285724</v>
      </c>
      <c r="L104" s="83"/>
      <c r="M104" s="44">
        <f>J104</f>
        <v>20311.858035714286</v>
      </c>
      <c r="N104" s="44"/>
      <c r="O104" s="5"/>
      <c r="P104" s="5"/>
      <c r="Q104" s="58"/>
      <c r="R104" s="58"/>
      <c r="S104" s="58"/>
      <c r="T104" s="58"/>
      <c r="U104" s="87"/>
      <c r="V104" s="87"/>
      <c r="W104" s="87"/>
      <c r="X104" s="87"/>
      <c r="Y104" s="56"/>
      <c r="Z104" s="53"/>
    </row>
    <row r="105" spans="1:26" ht="63" x14ac:dyDescent="0.25">
      <c r="A105" s="5" t="s">
        <v>179</v>
      </c>
      <c r="B105" s="63" t="s">
        <v>169</v>
      </c>
      <c r="C105" s="56" t="s">
        <v>180</v>
      </c>
      <c r="D105" s="5" t="s">
        <v>28</v>
      </c>
      <c r="E105" s="5">
        <v>2</v>
      </c>
      <c r="F105" s="5">
        <v>2</v>
      </c>
      <c r="G105" s="5" t="s">
        <v>154</v>
      </c>
      <c r="H105" s="5"/>
      <c r="I105" s="55">
        <v>10880.93</v>
      </c>
      <c r="J105" s="55">
        <f>'[3]ИП_2025г 4 Вар 08.01.2025'!$YD$167/1.12*1000</f>
        <v>7619.9999999999991</v>
      </c>
      <c r="K105" s="55">
        <f t="shared" si="4"/>
        <v>-3260.9300000000012</v>
      </c>
      <c r="L105" s="83" t="s">
        <v>156</v>
      </c>
      <c r="M105" s="44">
        <f t="shared" si="10"/>
        <v>7619.9999999999991</v>
      </c>
      <c r="N105" s="44"/>
      <c r="O105" s="5"/>
      <c r="P105" s="5"/>
      <c r="Q105" s="58"/>
      <c r="R105" s="58"/>
      <c r="S105" s="58"/>
      <c r="T105" s="58"/>
      <c r="U105" s="87"/>
      <c r="V105" s="87"/>
      <c r="W105" s="87"/>
      <c r="X105" s="87"/>
      <c r="Y105" s="56" t="str">
        <f t="shared" si="11"/>
        <v>Выполнено по факту заключенного договора</v>
      </c>
      <c r="Z105" s="53" t="s">
        <v>157</v>
      </c>
    </row>
    <row r="106" spans="1:26" ht="63" x14ac:dyDescent="0.25">
      <c r="A106" s="5" t="s">
        <v>181</v>
      </c>
      <c r="B106" s="63" t="s">
        <v>169</v>
      </c>
      <c r="C106" s="56" t="s">
        <v>182</v>
      </c>
      <c r="D106" s="5" t="s">
        <v>28</v>
      </c>
      <c r="E106" s="5">
        <v>1</v>
      </c>
      <c r="F106" s="5">
        <v>1</v>
      </c>
      <c r="G106" s="5" t="s">
        <v>154</v>
      </c>
      <c r="H106" s="5"/>
      <c r="I106" s="55">
        <v>10714.29</v>
      </c>
      <c r="J106" s="55">
        <f>'[3]ИП_2025г 4 Вар 08.01.2025'!$YD$169/1.12*1000</f>
        <v>9450</v>
      </c>
      <c r="K106" s="55">
        <f t="shared" si="4"/>
        <v>-1264.2900000000009</v>
      </c>
      <c r="L106" s="83" t="s">
        <v>156</v>
      </c>
      <c r="M106" s="44">
        <f t="shared" si="10"/>
        <v>9450</v>
      </c>
      <c r="N106" s="44"/>
      <c r="O106" s="5"/>
      <c r="P106" s="5"/>
      <c r="Q106" s="58"/>
      <c r="R106" s="58"/>
      <c r="S106" s="58"/>
      <c r="T106" s="58">
        <v>10.48</v>
      </c>
      <c r="U106" s="87"/>
      <c r="V106" s="87"/>
      <c r="W106" s="87"/>
      <c r="X106" s="87"/>
      <c r="Y106" s="56" t="str">
        <f t="shared" si="11"/>
        <v>Выполнено по факту заключенного договора</v>
      </c>
      <c r="Z106" s="53" t="s">
        <v>157</v>
      </c>
    </row>
    <row r="107" spans="1:26" ht="63" x14ac:dyDescent="0.25">
      <c r="A107" s="5" t="s">
        <v>183</v>
      </c>
      <c r="B107" s="63" t="s">
        <v>169</v>
      </c>
      <c r="C107" s="56" t="s">
        <v>200</v>
      </c>
      <c r="D107" s="5" t="s">
        <v>184</v>
      </c>
      <c r="E107" s="5">
        <v>2</v>
      </c>
      <c r="F107" s="5">
        <v>0</v>
      </c>
      <c r="G107" s="5" t="s">
        <v>154</v>
      </c>
      <c r="H107" s="5"/>
      <c r="I107" s="55">
        <v>8637.6200000000008</v>
      </c>
      <c r="J107" s="55"/>
      <c r="K107" s="55">
        <f t="shared" si="4"/>
        <v>-8637.6200000000008</v>
      </c>
      <c r="L107" s="83" t="s">
        <v>213</v>
      </c>
      <c r="M107" s="44"/>
      <c r="N107" s="44"/>
      <c r="O107" s="5"/>
      <c r="P107" s="5"/>
      <c r="Q107" s="58"/>
      <c r="R107" s="58"/>
      <c r="S107" s="58"/>
      <c r="T107" s="58"/>
      <c r="U107" s="87"/>
      <c r="V107" s="87"/>
      <c r="W107" s="87"/>
      <c r="X107" s="87"/>
      <c r="Y107" s="56" t="str">
        <f t="shared" si="11"/>
        <v xml:space="preserve">Не исполнено в связи с увеличением стоимости оборудования </v>
      </c>
      <c r="Z107" s="53" t="s">
        <v>157</v>
      </c>
    </row>
    <row r="108" spans="1:26" ht="63" x14ac:dyDescent="0.25">
      <c r="A108" s="5" t="s">
        <v>185</v>
      </c>
      <c r="B108" s="63" t="s">
        <v>169</v>
      </c>
      <c r="C108" s="56" t="s">
        <v>201</v>
      </c>
      <c r="D108" s="5" t="s">
        <v>28</v>
      </c>
      <c r="E108" s="5">
        <v>2</v>
      </c>
      <c r="F108" s="5">
        <v>2</v>
      </c>
      <c r="G108" s="5" t="s">
        <v>154</v>
      </c>
      <c r="H108" s="5"/>
      <c r="I108" s="55">
        <v>2673.12</v>
      </c>
      <c r="J108" s="55">
        <f>'[3]ИП_2025г 4 Вар 08.01.2025'!$YD$172/1.12*1000</f>
        <v>1789.9999999999998</v>
      </c>
      <c r="K108" s="55">
        <f t="shared" si="4"/>
        <v>-883.12000000000012</v>
      </c>
      <c r="L108" s="83" t="s">
        <v>156</v>
      </c>
      <c r="M108" s="44">
        <f t="shared" si="10"/>
        <v>1789.9999999999998</v>
      </c>
      <c r="N108" s="44"/>
      <c r="O108" s="5"/>
      <c r="P108" s="5"/>
      <c r="Q108" s="58"/>
      <c r="R108" s="58"/>
      <c r="S108" s="58"/>
      <c r="T108" s="58"/>
      <c r="U108" s="87"/>
      <c r="V108" s="87"/>
      <c r="W108" s="87"/>
      <c r="X108" s="87"/>
      <c r="Y108" s="56" t="str">
        <f t="shared" si="11"/>
        <v>Выполнено по факту заключенного договора</v>
      </c>
      <c r="Z108" s="53" t="s">
        <v>157</v>
      </c>
    </row>
    <row r="109" spans="1:26" ht="63" x14ac:dyDescent="0.25">
      <c r="A109" s="5" t="s">
        <v>186</v>
      </c>
      <c r="B109" s="63" t="s">
        <v>169</v>
      </c>
      <c r="C109" s="56" t="s">
        <v>187</v>
      </c>
      <c r="D109" s="5" t="s">
        <v>29</v>
      </c>
      <c r="E109" s="5">
        <v>1</v>
      </c>
      <c r="F109" s="5">
        <v>1</v>
      </c>
      <c r="G109" s="5" t="s">
        <v>154</v>
      </c>
      <c r="H109" s="5"/>
      <c r="I109" s="55">
        <v>2072.41</v>
      </c>
      <c r="J109" s="55">
        <f>[1]ИП_2026_БРП!$JD$49*1000/1.12</f>
        <v>1451.8580357142857</v>
      </c>
      <c r="K109" s="55">
        <f t="shared" si="4"/>
        <v>-620.55196428571412</v>
      </c>
      <c r="L109" s="83" t="s">
        <v>156</v>
      </c>
      <c r="M109" s="44">
        <f t="shared" si="10"/>
        <v>1451.8580357142857</v>
      </c>
      <c r="N109" s="44"/>
      <c r="O109" s="5"/>
      <c r="P109" s="5"/>
      <c r="Q109" s="58"/>
      <c r="R109" s="58"/>
      <c r="S109" s="58"/>
      <c r="T109" s="58"/>
      <c r="U109" s="87"/>
      <c r="V109" s="87"/>
      <c r="W109" s="87"/>
      <c r="X109" s="87"/>
      <c r="Y109" s="56" t="str">
        <f t="shared" si="11"/>
        <v>Выполнено по факту заключенного договора</v>
      </c>
      <c r="Z109" s="53" t="s">
        <v>157</v>
      </c>
    </row>
    <row r="110" spans="1:26" ht="63" x14ac:dyDescent="0.25">
      <c r="A110" s="5">
        <v>4</v>
      </c>
      <c r="B110" s="63" t="s">
        <v>169</v>
      </c>
      <c r="C110" s="64" t="s">
        <v>188</v>
      </c>
      <c r="D110" s="5" t="s">
        <v>29</v>
      </c>
      <c r="E110" s="5">
        <v>1</v>
      </c>
      <c r="F110" s="5">
        <v>0</v>
      </c>
      <c r="G110" s="5" t="s">
        <v>154</v>
      </c>
      <c r="H110" s="5"/>
      <c r="I110" s="55">
        <f>I111</f>
        <v>12958.12</v>
      </c>
      <c r="J110" s="55"/>
      <c r="K110" s="55">
        <f t="shared" si="4"/>
        <v>-12958.12</v>
      </c>
      <c r="L110" s="83"/>
      <c r="M110" s="44"/>
      <c r="N110" s="44"/>
      <c r="O110" s="5"/>
      <c r="P110" s="5"/>
      <c r="Q110" s="58"/>
      <c r="R110" s="58"/>
      <c r="S110" s="58"/>
      <c r="T110" s="58"/>
      <c r="U110" s="87"/>
      <c r="V110" s="87"/>
      <c r="W110" s="87"/>
      <c r="X110" s="87"/>
      <c r="Y110" s="56"/>
      <c r="Z110" s="53"/>
    </row>
    <row r="111" spans="1:26" ht="63" x14ac:dyDescent="0.25">
      <c r="A111" s="5" t="s">
        <v>189</v>
      </c>
      <c r="B111" s="63" t="s">
        <v>169</v>
      </c>
      <c r="C111" s="56" t="s">
        <v>202</v>
      </c>
      <c r="D111" s="5" t="s">
        <v>29</v>
      </c>
      <c r="E111" s="5">
        <v>1</v>
      </c>
      <c r="F111" s="5">
        <v>0</v>
      </c>
      <c r="G111" s="5" t="s">
        <v>154</v>
      </c>
      <c r="H111" s="5"/>
      <c r="I111" s="55">
        <v>12958.12</v>
      </c>
      <c r="J111" s="55"/>
      <c r="K111" s="55">
        <f t="shared" si="4"/>
        <v>-12958.12</v>
      </c>
      <c r="L111" s="83" t="s">
        <v>190</v>
      </c>
      <c r="M111" s="44">
        <f t="shared" si="10"/>
        <v>0</v>
      </c>
      <c r="N111" s="44"/>
      <c r="O111" s="5"/>
      <c r="P111" s="5"/>
      <c r="Q111" s="58"/>
      <c r="R111" s="58"/>
      <c r="S111" s="58"/>
      <c r="T111" s="58"/>
      <c r="U111" s="87"/>
      <c r="V111" s="87"/>
      <c r="W111" s="87"/>
      <c r="X111" s="87"/>
      <c r="Y111" s="56" t="str">
        <f t="shared" si="11"/>
        <v>Неисполнение договорных обязательств</v>
      </c>
      <c r="Z111" s="53" t="s">
        <v>157</v>
      </c>
    </row>
    <row r="112" spans="1:26" ht="63" x14ac:dyDescent="0.25">
      <c r="A112" s="5">
        <v>5</v>
      </c>
      <c r="B112" s="63" t="s">
        <v>169</v>
      </c>
      <c r="C112" s="56" t="s">
        <v>191</v>
      </c>
      <c r="D112" s="5" t="s">
        <v>29</v>
      </c>
      <c r="E112" s="5">
        <v>1</v>
      </c>
      <c r="F112" s="5">
        <v>1</v>
      </c>
      <c r="G112" s="5" t="s">
        <v>154</v>
      </c>
      <c r="H112" s="5"/>
      <c r="I112" s="55">
        <v>16194.81</v>
      </c>
      <c r="J112" s="55">
        <f>'[3]ИП_2025г 4 Вар 08.01.2025'!$YD$174/1.12*1000</f>
        <v>9988.3159999999989</v>
      </c>
      <c r="K112" s="55">
        <f t="shared" si="4"/>
        <v>-6206.4940000000006</v>
      </c>
      <c r="L112" s="83" t="s">
        <v>156</v>
      </c>
      <c r="M112" s="44">
        <f t="shared" si="10"/>
        <v>9988.3159999999989</v>
      </c>
      <c r="N112" s="44"/>
      <c r="O112" s="5"/>
      <c r="P112" s="5"/>
      <c r="Q112" s="58"/>
      <c r="R112" s="58"/>
      <c r="S112" s="58"/>
      <c r="T112" s="58"/>
      <c r="U112" s="87"/>
      <c r="V112" s="87"/>
      <c r="W112" s="87"/>
      <c r="X112" s="87"/>
      <c r="Y112" s="56" t="str">
        <f t="shared" si="11"/>
        <v>Выполнено по факту заключенного договора</v>
      </c>
      <c r="Z112" s="53" t="s">
        <v>157</v>
      </c>
    </row>
    <row r="113" spans="1:26" ht="63" x14ac:dyDescent="0.25">
      <c r="A113" s="5">
        <v>6</v>
      </c>
      <c r="B113" s="63" t="s">
        <v>169</v>
      </c>
      <c r="C113" s="64" t="s">
        <v>192</v>
      </c>
      <c r="D113" s="5" t="s">
        <v>28</v>
      </c>
      <c r="E113" s="5">
        <v>1</v>
      </c>
      <c r="F113" s="5"/>
      <c r="G113" s="5" t="s">
        <v>154</v>
      </c>
      <c r="H113" s="5"/>
      <c r="I113" s="55">
        <f>I114</f>
        <v>176.61</v>
      </c>
      <c r="J113" s="55">
        <f>J114</f>
        <v>117.1875</v>
      </c>
      <c r="K113" s="55">
        <f t="shared" si="4"/>
        <v>-59.422500000000014</v>
      </c>
      <c r="L113" s="83"/>
      <c r="M113" s="44">
        <f t="shared" si="10"/>
        <v>117.1875</v>
      </c>
      <c r="N113" s="44"/>
      <c r="O113" s="5"/>
      <c r="P113" s="5"/>
      <c r="Q113" s="58"/>
      <c r="R113" s="58"/>
      <c r="S113" s="58"/>
      <c r="T113" s="58"/>
      <c r="U113" s="87"/>
      <c r="V113" s="87"/>
      <c r="W113" s="87"/>
      <c r="X113" s="87"/>
      <c r="Y113" s="56"/>
      <c r="Z113" s="53"/>
    </row>
    <row r="114" spans="1:26" ht="63" x14ac:dyDescent="0.25">
      <c r="A114" s="65" t="s">
        <v>193</v>
      </c>
      <c r="B114" s="63" t="s">
        <v>169</v>
      </c>
      <c r="C114" s="56" t="s">
        <v>203</v>
      </c>
      <c r="D114" s="5" t="s">
        <v>28</v>
      </c>
      <c r="E114" s="5">
        <v>1</v>
      </c>
      <c r="F114" s="5">
        <v>1</v>
      </c>
      <c r="G114" s="5" t="s">
        <v>154</v>
      </c>
      <c r="H114" s="5"/>
      <c r="I114" s="55">
        <v>176.61</v>
      </c>
      <c r="J114" s="55">
        <f>'[3]ИП_2025г 4 Вар 08.01.2025'!$YD$166/1.12*1000</f>
        <v>117.1875</v>
      </c>
      <c r="K114" s="55">
        <f t="shared" si="4"/>
        <v>-59.422500000000014</v>
      </c>
      <c r="L114" s="83" t="s">
        <v>194</v>
      </c>
      <c r="M114" s="44"/>
      <c r="N114" s="44"/>
      <c r="O114" s="5"/>
      <c r="P114" s="5"/>
      <c r="Q114" s="58"/>
      <c r="R114" s="58"/>
      <c r="S114" s="58"/>
      <c r="T114" s="58"/>
      <c r="U114" s="87"/>
      <c r="V114" s="87"/>
      <c r="W114" s="87"/>
      <c r="X114" s="87"/>
      <c r="Y114" s="56" t="str">
        <f t="shared" si="11"/>
        <v>По факту заключенного договора</v>
      </c>
      <c r="Z114" s="53" t="s">
        <v>157</v>
      </c>
    </row>
    <row r="116" spans="1:26" ht="15.75" hidden="1" x14ac:dyDescent="0.25">
      <c r="I116" s="68">
        <f>I87+I82+I91+I84+I94+I16</f>
        <v>3071948.0765999998</v>
      </c>
      <c r="J116" s="68">
        <f>J87+J82+J91+J84+J94+J16</f>
        <v>2327454.3641453572</v>
      </c>
      <c r="K116" s="68">
        <f>K87+K82+K91+K84+K94+K16</f>
        <v>-744493.71245464287</v>
      </c>
      <c r="L116" s="68">
        <f t="shared" ref="L116:N116" si="12">L87+L82+L91+L84+L94+L16</f>
        <v>0</v>
      </c>
      <c r="M116" s="68">
        <f t="shared" si="12"/>
        <v>1856343.0210953571</v>
      </c>
      <c r="N116" s="68">
        <f t="shared" si="12"/>
        <v>471111.34304999997</v>
      </c>
    </row>
  </sheetData>
  <mergeCells count="49">
    <mergeCell ref="B91:C91"/>
    <mergeCell ref="B84:C84"/>
    <mergeCell ref="B94:C94"/>
    <mergeCell ref="W92:W93"/>
    <mergeCell ref="X92:X93"/>
    <mergeCell ref="U85:U86"/>
    <mergeCell ref="V85:V86"/>
    <mergeCell ref="W85:W86"/>
    <mergeCell ref="X85:X86"/>
    <mergeCell ref="U88:U89"/>
    <mergeCell ref="V88:V89"/>
    <mergeCell ref="W88:W89"/>
    <mergeCell ref="X88:X89"/>
    <mergeCell ref="U95:U114"/>
    <mergeCell ref="V95:V114"/>
    <mergeCell ref="W95:W114"/>
    <mergeCell ref="X95:X114"/>
    <mergeCell ref="A12:A14"/>
    <mergeCell ref="B87:C87"/>
    <mergeCell ref="B17:C17"/>
    <mergeCell ref="Y12:Y14"/>
    <mergeCell ref="Z12:Z14"/>
    <mergeCell ref="B13:B14"/>
    <mergeCell ref="C13:C14"/>
    <mergeCell ref="D13:D14"/>
    <mergeCell ref="E13:F13"/>
    <mergeCell ref="G13:G14"/>
    <mergeCell ref="I13:I14"/>
    <mergeCell ref="J13:J14"/>
    <mergeCell ref="K13:K14"/>
    <mergeCell ref="B12:G12"/>
    <mergeCell ref="B16:C16"/>
    <mergeCell ref="B82:C82"/>
    <mergeCell ref="C100:K100"/>
    <mergeCell ref="A8:Z8"/>
    <mergeCell ref="A7:Z7"/>
    <mergeCell ref="A9:Z9"/>
    <mergeCell ref="Q13:R13"/>
    <mergeCell ref="S13:T13"/>
    <mergeCell ref="U13:V13"/>
    <mergeCell ref="W13:X13"/>
    <mergeCell ref="H12:H14"/>
    <mergeCell ref="I12:L12"/>
    <mergeCell ref="M12:P12"/>
    <mergeCell ref="Q12:X12"/>
    <mergeCell ref="L13:L14"/>
    <mergeCell ref="M13:N13"/>
    <mergeCell ref="O13:O14"/>
    <mergeCell ref="P13:P14"/>
  </mergeCells>
  <pageMargins left="0.15748031496062992" right="0.15748031496062992" top="0.78740157480314965" bottom="0.39370078740157483" header="0.15748031496062992" footer="0.15748031496062992"/>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Галина Мельничук</dc:creator>
  <cp:lastModifiedBy>Ольга Гусева</cp:lastModifiedBy>
  <cp:lastPrinted>2026-04-24T09:49:27Z</cp:lastPrinted>
  <dcterms:created xsi:type="dcterms:W3CDTF">2022-04-03T03:45:13Z</dcterms:created>
  <dcterms:modified xsi:type="dcterms:W3CDTF">2026-04-29T10:23:25Z</dcterms:modified>
</cp:coreProperties>
</file>