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uayatA\Desktop\Отчет КМД за 1 полугодие 2025\ПЭС\"/>
    </mc:Choice>
  </mc:AlternateContent>
  <bookViews>
    <workbookView xWindow="-120" yWindow="-120" windowWidth="29040" windowHeight="15840"/>
  </bookViews>
  <sheets>
    <sheet name="2025" sheetId="1" r:id="rId1"/>
  </sheets>
  <definedNames>
    <definedName name="_xlnm._FilterDatabase" localSheetId="0" hidden="1">'2025'!$H$13:$K$42</definedName>
    <definedName name="_xlnm.Print_Area" localSheetId="0">'2025'!$A$1:$Y$43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6" i="1" l="1"/>
  <c r="H31" i="1"/>
  <c r="J29" i="1"/>
  <c r="J28" i="1"/>
  <c r="I28" i="1"/>
  <c r="H35" i="1"/>
  <c r="H20" i="1"/>
  <c r="H26" i="1"/>
  <c r="H25" i="1"/>
  <c r="L17" i="1" l="1"/>
  <c r="L18" i="1"/>
  <c r="L19" i="1"/>
  <c r="L20" i="1"/>
  <c r="L21" i="1"/>
  <c r="L23" i="1"/>
  <c r="L24" i="1"/>
  <c r="L26" i="1"/>
  <c r="L27" i="1"/>
  <c r="L30" i="1"/>
  <c r="L32" i="1"/>
  <c r="L34" i="1"/>
  <c r="L35" i="1"/>
  <c r="L36" i="1"/>
  <c r="L38" i="1"/>
  <c r="L39" i="1"/>
  <c r="L40" i="1"/>
  <c r="L41" i="1"/>
  <c r="L42" i="1"/>
  <c r="L16" i="1"/>
  <c r="J41" i="1" l="1"/>
  <c r="H40" i="1"/>
  <c r="J40" i="1" s="1"/>
  <c r="J39" i="1"/>
  <c r="J34" i="1" l="1"/>
  <c r="I22" i="1" l="1"/>
  <c r="L22" i="1" s="1"/>
  <c r="J19" i="1" l="1"/>
  <c r="H33" i="1" l="1"/>
  <c r="H32" i="1"/>
  <c r="J32" i="1" s="1"/>
  <c r="J38" i="1"/>
  <c r="I37" i="1" l="1"/>
  <c r="L37" i="1" s="1"/>
  <c r="J35" i="1"/>
  <c r="I33" i="1"/>
  <c r="L33" i="1" s="1"/>
  <c r="I31" i="1"/>
  <c r="L31" i="1" s="1"/>
  <c r="L29" i="1"/>
  <c r="H43" i="1"/>
  <c r="J31" i="1" l="1"/>
  <c r="L28" i="1"/>
  <c r="J42" i="1" l="1"/>
  <c r="I25" i="1" l="1"/>
  <c r="L25" i="1" l="1"/>
  <c r="L43" i="1" s="1"/>
  <c r="I43" i="1"/>
  <c r="J21" i="1"/>
  <c r="J16" i="1" l="1"/>
  <c r="J37" i="1" l="1"/>
  <c r="J30" i="1" l="1"/>
  <c r="J33" i="1"/>
  <c r="J36" i="1"/>
  <c r="J26" i="1"/>
  <c r="J22" i="1"/>
  <c r="J23" i="1"/>
  <c r="J24" i="1"/>
  <c r="J25" i="1"/>
  <c r="J20" i="1" l="1"/>
  <c r="J18" i="1" l="1"/>
  <c r="J17" i="1"/>
  <c r="J43" i="1" l="1"/>
</calcChain>
</file>

<file path=xl/sharedStrings.xml><?xml version="1.0" encoding="utf-8"?>
<sst xmlns="http://schemas.openxmlformats.org/spreadsheetml/2006/main" count="237" uniqueCount="86">
  <si>
    <t>форма 21</t>
  </si>
  <si>
    <t>к Правилам утверждения инвестиционных</t>
  </si>
  <si>
    <t>программ (проектов) субъекта естественной</t>
  </si>
  <si>
    <t>монополии, их корректировки, а также</t>
  </si>
  <si>
    <t>проведения анализа информации об их</t>
  </si>
  <si>
    <t>исполнении</t>
  </si>
  <si>
    <t>№ п/п</t>
  </si>
  <si>
    <t>Информация о плановых и фактических объемах предоставления регулируемых услуг (товаров, работ)</t>
  </si>
  <si>
    <t>Сумма инвестиционной программы (проекта)</t>
  </si>
  <si>
    <t>Информация о фактических условиях и размерах финансирования инвестиционной программы (проекта), тыс. тенге</t>
  </si>
  <si>
    <t>Информация о сопоставлении фактических показателей исполнения инвестиционной программы (проекта) с показателями, утвержденными в инвестиционной программе (проекте)**</t>
  </si>
  <si>
    <t>Разъяснение причин отклонения достигнутых фактических показателей от показателей в утвержденной инвестиционной программе (проекте)</t>
  </si>
  <si>
    <t>Наименование регулируемых услуг (товаров, работ) и обслуживаемая территория</t>
  </si>
  <si>
    <t>Наименование мероприятий</t>
  </si>
  <si>
    <t>Единица измерения</t>
  </si>
  <si>
    <t>Количество в натуральных показателях</t>
  </si>
  <si>
    <t>Период предоставления услуги в рамках инвестиционной программы (проекта)</t>
  </si>
  <si>
    <t>План</t>
  </si>
  <si>
    <t>Факт</t>
  </si>
  <si>
    <t>Заемные средства</t>
  </si>
  <si>
    <t>Бюджетные средства</t>
  </si>
  <si>
    <t>Снижение износа (физического) основных фондов (активов), %, по годам реализации в зависимости от утвержденной инвестиционной программы</t>
  </si>
  <si>
    <t>Снижение потерь, %, по годам реализации в зависимости от утвержденной инвестиционной программы (проекта)</t>
  </si>
  <si>
    <t>Снижение аварийности, по годам реализации в зависимости от утвержденной инвестиционной программы (проекта)</t>
  </si>
  <si>
    <t>план</t>
  </si>
  <si>
    <t>факт</t>
  </si>
  <si>
    <t xml:space="preserve">амортизация </t>
  </si>
  <si>
    <t xml:space="preserve">прибыль </t>
  </si>
  <si>
    <t>факт прошлого года</t>
  </si>
  <si>
    <t>факт текущего года</t>
  </si>
  <si>
    <t xml:space="preserve"> </t>
  </si>
  <si>
    <t>шт</t>
  </si>
  <si>
    <t>услуга</t>
  </si>
  <si>
    <t>Всего:</t>
  </si>
  <si>
    <t>м</t>
  </si>
  <si>
    <t>Улучшение производственных показателей, %, по годам реализации в зависимости от утвержденной инвестиционной программы</t>
  </si>
  <si>
    <t>Передача  электрической энергии</t>
  </si>
  <si>
    <t>Отклонение</t>
  </si>
  <si>
    <t>Причины отклонения</t>
  </si>
  <si>
    <t>Собственные средства</t>
  </si>
  <si>
    <t>Оценка повышения качества и надежности предоставляемых регулируемых услуг и эффективности деятельности</t>
  </si>
  <si>
    <t>01.01-2025-31.12.2025</t>
  </si>
  <si>
    <t>Приобретение и замена:Выключатель ВВ/ТЕL-6кВ</t>
  </si>
  <si>
    <t>Приобретение :ОБОГРЕВАТЕЛЬ КОНВЕКТОРНЫЙ ECH/R-1500E</t>
  </si>
  <si>
    <t>Приобретение :ОБОГРЕВАТЕЛЬ КОНВЕКТОРНЫЙ 220-230В 1000ВТ НА 10М2</t>
  </si>
  <si>
    <t xml:space="preserve">Приобретение и замена:Выключатель элегазовый колонкового типа GL 312 F1/4031P 110кВ </t>
  </si>
  <si>
    <t xml:space="preserve">Приобретение и замена:Разъединитель РПД-1К-110-III25/1250 УХЛ1 с двумя заземляющим ножом, ГПП-шх.57 </t>
  </si>
  <si>
    <t>Приобретение и замена:Разъединитель РПД-1К-110-III25/1250 УХЛ1 с двумя заземляющим ножом, ГПП-ЮЗР</t>
  </si>
  <si>
    <t>Приобретение и замена:КТПБ-6/0,4кВ</t>
  </si>
  <si>
    <t xml:space="preserve"> Приобретение и замена:Трансформатора  ТДНС-10000/36,75/6,3кВ У1 </t>
  </si>
  <si>
    <t xml:space="preserve"> Капитальный ремонт  ВЛ -6кВ (шлакоотвал) </t>
  </si>
  <si>
    <t xml:space="preserve"> Приобретение и замена:ВАБ-49-5000/15 -К-УХЛ4  </t>
  </si>
  <si>
    <t>Приобретение и замена: Реклоузер 35кВ на ЦРП-35/6кВ КЦМР</t>
  </si>
  <si>
    <t>Приобретение и замена: Реклоузер 35кВ на ЦРП-35/6кВ №8,6</t>
  </si>
  <si>
    <t>Приобретение :ШКАФ УПРАВЛЕНИЯ ОПЕРАТИВНЫМ ТОКОМ ШУОТ 380 50ГЦ 230В 80А г.Жезказган ЦЖГЭС</t>
  </si>
  <si>
    <t>Установка приборов учета по городе Сатпаев АСКУЭ</t>
  </si>
  <si>
    <t>Приобретение измерительных приборов и систем</t>
  </si>
  <si>
    <t>Замена приборов учета АСКУЭ г.Жезказган</t>
  </si>
  <si>
    <t>Замена приборов учета для подстанциях ПЭС</t>
  </si>
  <si>
    <t>Капитальный ремонт ВЛ-35кВ 13Ц отпайка на ЦРП-КД</t>
  </si>
  <si>
    <t>Монтаж систем видеонаблюдения на подстанциях ПЭС</t>
  </si>
  <si>
    <t>Приобритение ТЕПЛОВИЗОР многофункциональный (CONDTROL IR-Cam 1)</t>
  </si>
  <si>
    <t>Приобретение БЕТОНОСМЕСИТЕЛЯ 260Л 750ВТ 380В 1430Х1540Х900ММ</t>
  </si>
  <si>
    <t>Проектирование: Замена  кабеля в городе Жезказган</t>
  </si>
  <si>
    <t>Приобретение и замена:Разъединитель РДЗ-35 /1000 УХЛ1 с одним заземляющим ножом  г.Сатпаев, ЦПЭС, ГПП шх.57</t>
  </si>
  <si>
    <t>Предприятие электрических сетей  ТОО «Kazakhmys Distribution (Казахмыс Дистрибьюшн)</t>
  </si>
  <si>
    <t>Услуга по передаче  электрической энергии</t>
  </si>
  <si>
    <t>наименование субъекта естественной монополии, вид деятельности</t>
  </si>
  <si>
    <t xml:space="preserve">Информация об исполнении утвержденной инвестиционной программы по итогам I- полугодие 2025 года </t>
  </si>
  <si>
    <t>Договор заключен</t>
  </si>
  <si>
    <t>Подана заявка</t>
  </si>
  <si>
    <t>Договор заключен, в работе</t>
  </si>
  <si>
    <t>Приобретение  АВТОМОБИЛЯ ФУРГОН 27527, 7 МЕСТ, ОБЪЕМ 2,69Л, БЕНЗИН</t>
  </si>
  <si>
    <t>ед</t>
  </si>
  <si>
    <t>Разработка ПСД Реконструкция мягкой кровли здания ЦРП-5Т</t>
  </si>
  <si>
    <t>Приобретение программного обеспечения АВС привязка  Guardant</t>
  </si>
  <si>
    <t>проект</t>
  </si>
  <si>
    <t xml:space="preserve">Обеспечение работников необходимым оборудованием и средствами  </t>
  </si>
  <si>
    <t xml:space="preserve">Проведена  замена </t>
  </si>
  <si>
    <t>Проведена  замена на ЦРП-8</t>
  </si>
  <si>
    <t>Приобретены, установлены</t>
  </si>
  <si>
    <t>Приобретены</t>
  </si>
  <si>
    <t>Повышение надежности и электроснабжения потребителей области, а также повышения качества передаваемой электрической энергии.</t>
  </si>
  <si>
    <t>Проведена замена приборов учета на подстанциях</t>
  </si>
  <si>
    <t>Приобретен, зарегистрирован в Гос органах</t>
  </si>
  <si>
    <t>Проведена замена силового трансформатора, по итогам тендерных процедур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</si>
</sst>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_-* #,##0\ _₽_-;\-* #,##0\ _₽_-;_-* &quot;-&quot;??\ _₽_-;_-@_-"/>
    <numFmt numFmtId="165" formatCode="_-* #,##0.00_р_._-;\-* #,##0.00_р_._-;_-* &quot;-&quot;??_р_._-;_-@_-"/>
    <numFmt numFmtId="166" formatCode="#,##0.000_ ;\-#,##0.000\ "/>
    <numFmt numFmtId="167" formatCode="#,##0.000"/>
    <numFmt numFmtId="168" formatCode="#,##0.0000"/>
    <numFmt numFmtId="169" formatCode="#,##0.00_ ;\-#,##0.00\ "/>
    <numFmt numFmtId="170" formatCode="_-* #,##0.000\ _₽_-;\-* #,##0.000\ _₽_-;_-* &quot;-&quot;??\ _₽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u val="singleAccounting"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/>
    <xf numFmtId="0" fontId="3" fillId="2" borderId="0" xfId="0" applyFont="1" applyFill="1"/>
    <xf numFmtId="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4" fontId="0" fillId="0" borderId="0" xfId="0" applyNumberFormat="1"/>
    <xf numFmtId="0" fontId="0" fillId="0" borderId="0" xfId="0" applyAlignment="1">
      <alignment horizontal="center" vertical="center"/>
    </xf>
    <xf numFmtId="0" fontId="0" fillId="2" borderId="0" xfId="0" applyFill="1"/>
    <xf numFmtId="4" fontId="3" fillId="2" borderId="0" xfId="0" applyNumberFormat="1" applyFont="1" applyFill="1"/>
    <xf numFmtId="43" fontId="10" fillId="2" borderId="1" xfId="1" applyFont="1" applyFill="1" applyBorder="1" applyAlignment="1">
      <alignment vertical="center" wrapText="1"/>
    </xf>
    <xf numFmtId="4" fontId="0" fillId="2" borderId="0" xfId="0" applyNumberFormat="1" applyFill="1"/>
    <xf numFmtId="49" fontId="4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" fillId="0" borderId="0" xfId="0" applyFont="1"/>
    <xf numFmtId="3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7" fillId="0" borderId="0" xfId="0" applyFont="1" applyFill="1"/>
    <xf numFmtId="0" fontId="0" fillId="0" borderId="0" xfId="0" applyFill="1"/>
    <xf numFmtId="43" fontId="10" fillId="0" borderId="1" xfId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center" vertical="center" wrapText="1"/>
    </xf>
    <xf numFmtId="43" fontId="10" fillId="2" borderId="0" xfId="1" applyFont="1" applyFill="1" applyBorder="1" applyAlignment="1">
      <alignment vertical="center" wrapText="1"/>
    </xf>
    <xf numFmtId="43" fontId="4" fillId="0" borderId="0" xfId="1" applyFont="1" applyFill="1" applyBorder="1" applyAlignment="1">
      <alignment horizontal="center" vertical="center" wrapText="1"/>
    </xf>
    <xf numFmtId="43" fontId="4" fillId="2" borderId="0" xfId="1" applyFont="1" applyFill="1" applyBorder="1" applyAlignment="1">
      <alignment horizontal="center" vertical="center" wrapText="1"/>
    </xf>
    <xf numFmtId="43" fontId="10" fillId="0" borderId="0" xfId="1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" fontId="7" fillId="2" borderId="0" xfId="0" applyNumberFormat="1" applyFont="1" applyFill="1"/>
    <xf numFmtId="3" fontId="4" fillId="2" borderId="3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6" fillId="2" borderId="0" xfId="2" applyFont="1" applyFill="1" applyAlignment="1">
      <alignment horizontal="right" vertical="center"/>
    </xf>
    <xf numFmtId="43" fontId="13" fillId="2" borderId="0" xfId="1" applyFont="1" applyFill="1" applyBorder="1" applyAlignment="1">
      <alignment vertical="center" wrapText="1"/>
    </xf>
    <xf numFmtId="166" fontId="9" fillId="2" borderId="1" xfId="8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43" fontId="3" fillId="0" borderId="0" xfId="0" applyNumberFormat="1" applyFont="1" applyAlignment="1">
      <alignment vertical="center"/>
    </xf>
    <xf numFmtId="43" fontId="0" fillId="0" borderId="0" xfId="0" applyNumberFormat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vertical="center" wrapText="1"/>
    </xf>
    <xf numFmtId="169" fontId="9" fillId="2" borderId="1" xfId="8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170" fontId="4" fillId="2" borderId="1" xfId="1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17" fillId="0" borderId="0" xfId="0" applyNumberFormat="1" applyFont="1" applyAlignment="1">
      <alignment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9" fillId="2" borderId="1" xfId="8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19" fillId="2" borderId="3" xfId="3" applyFont="1" applyFill="1" applyBorder="1" applyAlignment="1">
      <alignment vertical="center" wrapText="1"/>
    </xf>
    <xf numFmtId="0" fontId="19" fillId="2" borderId="1" xfId="3" applyFont="1" applyFill="1" applyBorder="1" applyAlignment="1">
      <alignment vertical="center" wrapText="1"/>
    </xf>
    <xf numFmtId="43" fontId="20" fillId="2" borderId="1" xfId="1" applyFont="1" applyFill="1" applyBorder="1" applyAlignment="1">
      <alignment horizontal="left" vertical="center" wrapText="1"/>
    </xf>
    <xf numFmtId="43" fontId="21" fillId="2" borderId="1" xfId="1" applyFont="1" applyFill="1" applyBorder="1" applyAlignment="1">
      <alignment horizontal="left" vertical="center" wrapText="1"/>
    </xf>
    <xf numFmtId="43" fontId="21" fillId="0" borderId="1" xfId="1" applyFont="1" applyFill="1" applyBorder="1" applyAlignment="1">
      <alignment horizontal="left" vertical="center" wrapText="1"/>
    </xf>
    <xf numFmtId="4" fontId="17" fillId="2" borderId="0" xfId="0" applyNumberFormat="1" applyFont="1" applyFill="1"/>
    <xf numFmtId="9" fontId="9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9" fillId="2" borderId="0" xfId="0" applyNumberFormat="1" applyFont="1" applyFill="1" applyAlignment="1">
      <alignment horizontal="center" vertical="center" wrapText="1"/>
    </xf>
    <xf numFmtId="4" fontId="9" fillId="2" borderId="0" xfId="0" applyNumberFormat="1" applyFont="1" applyFill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3" fontId="4" fillId="0" borderId="6" xfId="0" applyNumberFormat="1" applyFont="1" applyBorder="1" applyAlignment="1">
      <alignment vertical="center" wrapText="1"/>
    </xf>
    <xf numFmtId="43" fontId="4" fillId="0" borderId="2" xfId="0" applyNumberFormat="1" applyFont="1" applyBorder="1" applyAlignment="1">
      <alignment horizontal="center" vertical="center" wrapText="1"/>
    </xf>
    <xf numFmtId="43" fontId="18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9">
    <cellStyle name="Гиперссылка 2 4" xfId="2"/>
    <cellStyle name="Обычный" xfId="0" builtinId="0"/>
    <cellStyle name="Обычный 2 10 10 10" xfId="4"/>
    <cellStyle name="Обычный 2 65 2 2" xfId="3"/>
    <cellStyle name="Обычный 4" xfId="5"/>
    <cellStyle name="Финансовый" xfId="1" builtinId="3"/>
    <cellStyle name="Финансовый 11 11" xfId="7"/>
    <cellStyle name="Финансовый 2 2 4" xfId="6"/>
    <cellStyle name="Финансовый 4" xfId="8"/>
  </cellStyles>
  <dxfs count="0"/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l:39695703.100%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tabSelected="1" zoomScale="60" zoomScaleNormal="60" zoomScaleSheetLayoutView="25" workbookViewId="0">
      <selection activeCell="M16" sqref="M16"/>
    </sheetView>
  </sheetViews>
  <sheetFormatPr defaultRowHeight="15" x14ac:dyDescent="0.25"/>
  <cols>
    <col min="1" max="1" width="9.28515625" style="15" customWidth="1"/>
    <col min="2" max="2" width="18.5703125" customWidth="1"/>
    <col min="3" max="3" width="49.42578125" style="15" customWidth="1"/>
    <col min="4" max="4" width="10.140625" customWidth="1"/>
    <col min="5" max="5" width="10.5703125" customWidth="1"/>
    <col min="6" max="6" width="10.140625" customWidth="1"/>
    <col min="7" max="7" width="15.7109375" customWidth="1"/>
    <col min="8" max="8" width="20.85546875" style="18" customWidth="1"/>
    <col min="9" max="9" width="17.85546875" style="18" customWidth="1"/>
    <col min="10" max="10" width="18.140625" style="68" customWidth="1"/>
    <col min="11" max="11" width="33.140625" style="18" customWidth="1"/>
    <col min="12" max="12" width="17.42578125" style="18" customWidth="1"/>
    <col min="13" max="13" width="28.5703125" style="13" customWidth="1"/>
    <col min="14" max="14" width="11.85546875" customWidth="1"/>
    <col min="15" max="15" width="13.28515625" customWidth="1"/>
    <col min="16" max="16" width="14.85546875" customWidth="1"/>
    <col min="17" max="17" width="15.7109375" style="14" customWidth="1"/>
    <col min="18" max="18" width="11" style="35" customWidth="1"/>
    <col min="19" max="19" width="11.7109375" style="35" customWidth="1"/>
    <col min="20" max="20" width="10.5703125" customWidth="1"/>
    <col min="21" max="21" width="10.140625" customWidth="1"/>
    <col min="22" max="22" width="13" style="35" customWidth="1"/>
    <col min="23" max="23" width="10.85546875" style="35" customWidth="1"/>
    <col min="24" max="24" width="21.7109375" customWidth="1"/>
    <col min="25" max="25" width="33" customWidth="1"/>
    <col min="26" max="27" width="9.140625" customWidth="1"/>
  </cols>
  <sheetData>
    <row r="1" spans="1:25" ht="15.75" x14ac:dyDescent="0.25">
      <c r="A1" s="2"/>
      <c r="B1" s="1"/>
      <c r="C1" s="2"/>
      <c r="D1" s="1"/>
      <c r="E1" s="1"/>
      <c r="F1" s="1"/>
      <c r="G1" s="1"/>
      <c r="H1" s="16"/>
      <c r="I1" s="16"/>
      <c r="J1" s="67"/>
      <c r="K1" s="16"/>
      <c r="L1" s="16"/>
      <c r="M1" s="3"/>
      <c r="N1" s="1"/>
      <c r="O1" s="1"/>
      <c r="P1" s="1"/>
      <c r="Q1" s="4"/>
      <c r="R1" s="33"/>
      <c r="S1" s="33"/>
      <c r="T1" s="1"/>
      <c r="U1" s="1"/>
      <c r="V1" s="33"/>
      <c r="W1" s="33"/>
      <c r="X1" s="2"/>
      <c r="Y1" s="56" t="s">
        <v>0</v>
      </c>
    </row>
    <row r="2" spans="1:25" ht="15.75" x14ac:dyDescent="0.25">
      <c r="A2" s="2"/>
      <c r="B2" s="1"/>
      <c r="C2" s="2"/>
      <c r="D2" s="1"/>
      <c r="E2" s="1"/>
      <c r="F2" s="1"/>
      <c r="G2" s="1"/>
      <c r="H2" s="16"/>
      <c r="I2" s="16"/>
      <c r="J2" s="88" t="s">
        <v>68</v>
      </c>
      <c r="K2" s="100"/>
      <c r="L2" s="16"/>
      <c r="M2" s="3"/>
      <c r="N2" s="1"/>
      <c r="O2" s="1"/>
      <c r="P2" s="1"/>
      <c r="Q2" s="4"/>
      <c r="R2" s="33"/>
      <c r="S2" s="33"/>
      <c r="T2" s="1"/>
      <c r="U2" s="1"/>
      <c r="V2" s="33"/>
      <c r="W2" s="33"/>
      <c r="X2" s="2"/>
      <c r="Y2" s="57" t="s">
        <v>1</v>
      </c>
    </row>
    <row r="3" spans="1:25" ht="15.75" x14ac:dyDescent="0.25">
      <c r="A3" s="2"/>
      <c r="B3" s="1"/>
      <c r="C3" s="2"/>
      <c r="D3" s="1"/>
      <c r="E3" s="1"/>
      <c r="F3" s="1"/>
      <c r="G3" s="1"/>
      <c r="H3" s="16"/>
      <c r="I3" s="16"/>
      <c r="J3" s="88" t="s">
        <v>65</v>
      </c>
      <c r="K3" s="100"/>
      <c r="L3" s="16"/>
      <c r="M3" s="3"/>
      <c r="N3" s="1"/>
      <c r="O3" s="1"/>
      <c r="P3" s="1"/>
      <c r="Q3" s="4"/>
      <c r="R3" s="33"/>
      <c r="S3" s="33"/>
      <c r="T3" s="1"/>
      <c r="U3" s="1"/>
      <c r="V3" s="33"/>
      <c r="W3" s="33"/>
      <c r="X3" s="2"/>
      <c r="Y3" s="56" t="s">
        <v>2</v>
      </c>
    </row>
    <row r="4" spans="1:25" ht="18" x14ac:dyDescent="0.25">
      <c r="A4" s="2"/>
      <c r="B4" s="1"/>
      <c r="C4" s="2"/>
      <c r="D4" s="1"/>
      <c r="E4" s="1"/>
      <c r="F4" s="1"/>
      <c r="G4" s="1"/>
      <c r="H4" s="16"/>
      <c r="I4" s="16"/>
      <c r="J4" s="124" t="s">
        <v>66</v>
      </c>
      <c r="K4" s="124"/>
      <c r="L4" s="124"/>
      <c r="M4" s="124"/>
      <c r="N4" s="3"/>
      <c r="O4" s="1"/>
      <c r="P4" s="1"/>
      <c r="Q4" s="4"/>
      <c r="R4" s="33"/>
      <c r="S4" s="33"/>
      <c r="T4" s="1"/>
      <c r="U4" s="1"/>
      <c r="V4" s="33"/>
      <c r="W4" s="33"/>
      <c r="X4" s="2"/>
      <c r="Y4" s="56" t="s">
        <v>3</v>
      </c>
    </row>
    <row r="5" spans="1:25" ht="15.75" x14ac:dyDescent="0.25">
      <c r="A5" s="2"/>
      <c r="B5" s="1"/>
      <c r="C5" s="2"/>
      <c r="D5" s="1"/>
      <c r="E5" s="1"/>
      <c r="F5" s="1"/>
      <c r="G5" s="1"/>
      <c r="H5" s="16"/>
      <c r="I5" s="16"/>
      <c r="J5" s="125" t="s">
        <v>67</v>
      </c>
      <c r="K5" s="125"/>
      <c r="L5" s="125"/>
      <c r="M5" s="125"/>
      <c r="N5" s="125"/>
      <c r="O5" s="7"/>
      <c r="P5" s="7"/>
      <c r="Q5" s="8" t="e">
        <v>#VALUE!</v>
      </c>
      <c r="R5" s="34">
        <v>60.335909834951003</v>
      </c>
      <c r="S5" s="34">
        <v>0</v>
      </c>
      <c r="T5" s="7"/>
      <c r="U5" s="1"/>
      <c r="V5" s="33"/>
      <c r="W5" s="33"/>
      <c r="X5" s="2"/>
      <c r="Y5" s="56" t="s">
        <v>4</v>
      </c>
    </row>
    <row r="6" spans="1:25" ht="15.75" x14ac:dyDescent="0.25">
      <c r="A6" s="2"/>
      <c r="B6" s="1"/>
      <c r="C6" s="2"/>
      <c r="D6" s="1"/>
      <c r="E6" s="1"/>
      <c r="F6" s="1"/>
      <c r="G6" s="1"/>
      <c r="H6" s="16"/>
      <c r="I6" s="16"/>
      <c r="J6" s="67"/>
      <c r="K6" s="53"/>
      <c r="L6" s="53"/>
      <c r="M6" s="6"/>
      <c r="N6" s="7"/>
      <c r="O6" s="7"/>
      <c r="P6" s="7"/>
      <c r="Q6" s="8"/>
      <c r="R6" s="34"/>
      <c r="S6" s="34"/>
      <c r="T6" s="7"/>
      <c r="U6" s="1"/>
      <c r="V6" s="33"/>
      <c r="W6" s="33"/>
      <c r="X6" s="2"/>
      <c r="Y6" s="56" t="s">
        <v>5</v>
      </c>
    </row>
    <row r="7" spans="1:25" ht="15.75" x14ac:dyDescent="0.25">
      <c r="A7" s="2"/>
      <c r="B7" s="1"/>
      <c r="C7" s="2"/>
      <c r="D7" s="1"/>
      <c r="E7" s="1"/>
      <c r="F7" s="1"/>
      <c r="G7" s="1"/>
      <c r="H7" s="16"/>
      <c r="I7" s="16"/>
      <c r="J7" s="67"/>
      <c r="K7" s="16"/>
      <c r="L7" s="16"/>
      <c r="M7" s="3"/>
      <c r="N7" s="1"/>
      <c r="O7" s="1"/>
      <c r="P7" s="1"/>
      <c r="Q7" s="4"/>
      <c r="R7" s="33"/>
      <c r="S7" s="33"/>
      <c r="T7" s="1"/>
      <c r="U7" s="1"/>
      <c r="V7" s="33"/>
      <c r="W7" s="33"/>
      <c r="X7" s="1"/>
      <c r="Y7" s="5"/>
    </row>
    <row r="8" spans="1:25" ht="15.75" x14ac:dyDescent="0.25">
      <c r="A8" s="2"/>
      <c r="B8" s="1"/>
      <c r="C8" s="2"/>
      <c r="D8" s="1"/>
      <c r="E8" s="1"/>
      <c r="F8" s="1"/>
      <c r="G8" s="1"/>
      <c r="H8" s="16"/>
      <c r="I8" s="16"/>
      <c r="J8" s="67"/>
      <c r="K8" s="16"/>
      <c r="L8" s="16"/>
      <c r="M8" s="3"/>
      <c r="N8" s="1"/>
      <c r="O8" s="1"/>
      <c r="P8" s="1"/>
      <c r="Q8" s="4"/>
      <c r="R8" s="33"/>
      <c r="S8" s="33"/>
      <c r="T8" s="1"/>
      <c r="U8" s="1"/>
      <c r="V8" s="33"/>
      <c r="W8" s="33"/>
      <c r="X8" s="1"/>
      <c r="Y8" s="1"/>
    </row>
    <row r="9" spans="1:25" s="60" customFormat="1" ht="52.5" customHeight="1" x14ac:dyDescent="0.25">
      <c r="A9" s="108"/>
      <c r="B9" s="108"/>
      <c r="C9" s="108"/>
      <c r="D9" s="108"/>
      <c r="E9" s="108"/>
      <c r="F9" s="108"/>
      <c r="G9" s="108"/>
      <c r="H9" s="108"/>
      <c r="I9" s="108"/>
      <c r="J9" s="109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</row>
    <row r="10" spans="1:25" ht="15.75" x14ac:dyDescent="0.25">
      <c r="A10" s="2"/>
      <c r="B10" s="1"/>
      <c r="C10" s="2"/>
      <c r="D10" s="1"/>
      <c r="E10" s="1"/>
      <c r="F10" s="1"/>
      <c r="G10" s="1"/>
      <c r="H10" s="16"/>
      <c r="I10" s="16"/>
      <c r="J10" s="67"/>
      <c r="K10" s="16"/>
      <c r="L10" s="16"/>
      <c r="M10" s="16"/>
      <c r="N10" s="2"/>
      <c r="O10" s="2"/>
      <c r="P10" s="1"/>
      <c r="Q10" s="4"/>
      <c r="R10" s="33"/>
      <c r="S10" s="33"/>
      <c r="T10" s="1"/>
      <c r="U10" s="1"/>
      <c r="V10" s="33"/>
      <c r="W10" s="33"/>
      <c r="X10" s="1"/>
      <c r="Y10" s="1"/>
    </row>
    <row r="11" spans="1:25" ht="15.75" x14ac:dyDescent="0.25">
      <c r="A11" s="31"/>
      <c r="B11" s="1"/>
      <c r="C11" s="2"/>
      <c r="D11" s="1"/>
      <c r="E11" s="1"/>
      <c r="F11" s="1"/>
      <c r="G11" s="1"/>
      <c r="H11" s="16"/>
      <c r="I11" s="16"/>
      <c r="J11" s="67"/>
      <c r="K11" s="16"/>
      <c r="L11" s="16"/>
      <c r="M11" s="3"/>
      <c r="N11" s="1"/>
      <c r="O11" s="1"/>
      <c r="P11" s="1"/>
      <c r="Q11" s="4"/>
      <c r="R11" s="33"/>
      <c r="S11" s="33"/>
      <c r="T11" s="1"/>
      <c r="U11" s="1"/>
      <c r="V11" s="33"/>
      <c r="W11" s="33"/>
      <c r="X11" s="1"/>
      <c r="Y11" s="1"/>
    </row>
    <row r="12" spans="1:25" ht="48.75" customHeight="1" x14ac:dyDescent="0.25">
      <c r="A12" s="116" t="s">
        <v>6</v>
      </c>
      <c r="B12" s="110" t="s">
        <v>7</v>
      </c>
      <c r="C12" s="111"/>
      <c r="D12" s="110"/>
      <c r="E12" s="110"/>
      <c r="F12" s="110"/>
      <c r="G12" s="110"/>
      <c r="H12" s="112" t="s">
        <v>8</v>
      </c>
      <c r="I12" s="112"/>
      <c r="J12" s="113"/>
      <c r="K12" s="112"/>
      <c r="L12" s="119" t="s">
        <v>9</v>
      </c>
      <c r="M12" s="120"/>
      <c r="N12" s="120"/>
      <c r="O12" s="121"/>
      <c r="P12" s="105" t="s">
        <v>10</v>
      </c>
      <c r="Q12" s="105"/>
      <c r="R12" s="110"/>
      <c r="S12" s="110"/>
      <c r="T12" s="110"/>
      <c r="U12" s="110"/>
      <c r="V12" s="110"/>
      <c r="W12" s="110"/>
      <c r="X12" s="105" t="s">
        <v>11</v>
      </c>
      <c r="Y12" s="105" t="s">
        <v>40</v>
      </c>
    </row>
    <row r="13" spans="1:25" ht="142.5" customHeight="1" x14ac:dyDescent="0.25">
      <c r="A13" s="117"/>
      <c r="B13" s="105" t="s">
        <v>12</v>
      </c>
      <c r="C13" s="116" t="s">
        <v>13</v>
      </c>
      <c r="D13" s="105" t="s">
        <v>14</v>
      </c>
      <c r="E13" s="110" t="s">
        <v>15</v>
      </c>
      <c r="F13" s="110"/>
      <c r="G13" s="105" t="s">
        <v>16</v>
      </c>
      <c r="H13" s="114" t="s">
        <v>17</v>
      </c>
      <c r="I13" s="114" t="s">
        <v>18</v>
      </c>
      <c r="J13" s="122" t="s">
        <v>37</v>
      </c>
      <c r="K13" s="114" t="s">
        <v>38</v>
      </c>
      <c r="L13" s="127" t="s">
        <v>39</v>
      </c>
      <c r="M13" s="128"/>
      <c r="N13" s="105" t="s">
        <v>19</v>
      </c>
      <c r="O13" s="129" t="s">
        <v>20</v>
      </c>
      <c r="P13" s="111" t="s">
        <v>35</v>
      </c>
      <c r="Q13" s="111"/>
      <c r="R13" s="130" t="s">
        <v>21</v>
      </c>
      <c r="S13" s="126"/>
      <c r="T13" s="110" t="s">
        <v>22</v>
      </c>
      <c r="U13" s="110"/>
      <c r="V13" s="126" t="s">
        <v>23</v>
      </c>
      <c r="W13" s="126"/>
      <c r="X13" s="106"/>
      <c r="Y13" s="106"/>
    </row>
    <row r="14" spans="1:25" ht="28.5" customHeight="1" x14ac:dyDescent="0.25">
      <c r="A14" s="118"/>
      <c r="B14" s="107"/>
      <c r="C14" s="118"/>
      <c r="D14" s="107"/>
      <c r="E14" s="38" t="s">
        <v>24</v>
      </c>
      <c r="F14" s="38" t="s">
        <v>25</v>
      </c>
      <c r="G14" s="107"/>
      <c r="H14" s="115"/>
      <c r="I14" s="115"/>
      <c r="J14" s="123"/>
      <c r="K14" s="115"/>
      <c r="L14" s="41" t="s">
        <v>26</v>
      </c>
      <c r="M14" s="39" t="s">
        <v>27</v>
      </c>
      <c r="N14" s="107"/>
      <c r="O14" s="107"/>
      <c r="P14" s="104" t="s">
        <v>28</v>
      </c>
      <c r="Q14" s="104" t="s">
        <v>29</v>
      </c>
      <c r="R14" s="42" t="s">
        <v>28</v>
      </c>
      <c r="S14" s="42" t="s">
        <v>29</v>
      </c>
      <c r="T14" s="38" t="s">
        <v>24</v>
      </c>
      <c r="U14" s="38" t="s">
        <v>25</v>
      </c>
      <c r="V14" s="42" t="s">
        <v>28</v>
      </c>
      <c r="W14" s="42" t="s">
        <v>29</v>
      </c>
      <c r="X14" s="107"/>
      <c r="Y14" s="107"/>
    </row>
    <row r="15" spans="1:25" s="26" customFormat="1" ht="21.75" customHeight="1" x14ac:dyDescent="0.25">
      <c r="A15" s="27">
        <v>1</v>
      </c>
      <c r="B15" s="37">
        <v>2</v>
      </c>
      <c r="C15" s="27">
        <v>3</v>
      </c>
      <c r="D15" s="37">
        <v>4</v>
      </c>
      <c r="E15" s="37">
        <v>5</v>
      </c>
      <c r="F15" s="37">
        <v>6</v>
      </c>
      <c r="G15" s="37">
        <v>7</v>
      </c>
      <c r="H15" s="9">
        <v>9</v>
      </c>
      <c r="I15" s="9">
        <v>10</v>
      </c>
      <c r="J15" s="19">
        <v>11</v>
      </c>
      <c r="K15" s="9">
        <v>12</v>
      </c>
      <c r="L15" s="54">
        <v>13</v>
      </c>
      <c r="M15" s="25">
        <v>14</v>
      </c>
      <c r="N15" s="37">
        <v>15</v>
      </c>
      <c r="O15" s="37">
        <v>16</v>
      </c>
      <c r="P15" s="37">
        <v>17</v>
      </c>
      <c r="Q15" s="37">
        <v>18</v>
      </c>
      <c r="R15" s="40">
        <v>19</v>
      </c>
      <c r="S15" s="40">
        <v>20</v>
      </c>
      <c r="T15" s="37">
        <v>21</v>
      </c>
      <c r="U15" s="37">
        <v>22</v>
      </c>
      <c r="V15" s="40">
        <v>23</v>
      </c>
      <c r="W15" s="40">
        <v>24</v>
      </c>
      <c r="X15" s="37">
        <v>25</v>
      </c>
      <c r="Y15" s="37">
        <v>26</v>
      </c>
    </row>
    <row r="16" spans="1:25" s="15" customFormat="1" ht="68.25" customHeight="1" x14ac:dyDescent="0.25">
      <c r="A16" s="87">
        <v>1</v>
      </c>
      <c r="B16" s="87" t="s">
        <v>36</v>
      </c>
      <c r="C16" s="95" t="s">
        <v>45</v>
      </c>
      <c r="D16" s="87" t="s">
        <v>31</v>
      </c>
      <c r="E16" s="87">
        <v>1</v>
      </c>
      <c r="F16" s="87">
        <v>0</v>
      </c>
      <c r="G16" s="87" t="s">
        <v>41</v>
      </c>
      <c r="H16" s="89">
        <v>14918.733</v>
      </c>
      <c r="I16" s="92">
        <v>0</v>
      </c>
      <c r="J16" s="28">
        <f>H16-I16</f>
        <v>14918.733</v>
      </c>
      <c r="K16" s="62" t="s">
        <v>69</v>
      </c>
      <c r="L16" s="55">
        <f>I16</f>
        <v>0</v>
      </c>
      <c r="M16" s="10"/>
      <c r="N16" s="61">
        <v>0</v>
      </c>
      <c r="O16" s="61">
        <v>0</v>
      </c>
      <c r="P16" s="61"/>
      <c r="Q16" s="63"/>
      <c r="R16" s="63"/>
      <c r="S16" s="61"/>
      <c r="T16" s="61"/>
      <c r="U16" s="61"/>
      <c r="V16" s="61"/>
      <c r="W16" s="61"/>
      <c r="X16" s="64" t="s">
        <v>69</v>
      </c>
      <c r="Y16" s="62" t="s">
        <v>82</v>
      </c>
    </row>
    <row r="17" spans="1:27" s="15" customFormat="1" ht="53.25" customHeight="1" x14ac:dyDescent="0.25">
      <c r="A17" s="87">
        <v>2</v>
      </c>
      <c r="B17" s="87" t="s">
        <v>36</v>
      </c>
      <c r="C17" s="96" t="s">
        <v>46</v>
      </c>
      <c r="D17" s="87" t="s">
        <v>31</v>
      </c>
      <c r="E17" s="63">
        <v>2</v>
      </c>
      <c r="F17" s="87">
        <v>0</v>
      </c>
      <c r="G17" s="87" t="s">
        <v>41</v>
      </c>
      <c r="H17" s="90">
        <v>24686.25</v>
      </c>
      <c r="I17" s="77">
        <v>0</v>
      </c>
      <c r="J17" s="28">
        <f t="shared" ref="J17:J19" si="0">H17-I17</f>
        <v>24686.25</v>
      </c>
      <c r="K17" s="62" t="s">
        <v>69</v>
      </c>
      <c r="L17" s="55">
        <f t="shared" ref="L17:L42" si="1">I17</f>
        <v>0</v>
      </c>
      <c r="M17" s="10"/>
      <c r="N17" s="61">
        <v>0</v>
      </c>
      <c r="O17" s="61">
        <v>0</v>
      </c>
      <c r="P17" s="61"/>
      <c r="Q17" s="61"/>
      <c r="R17" s="63"/>
      <c r="S17" s="61"/>
      <c r="T17" s="61"/>
      <c r="U17" s="61"/>
      <c r="V17" s="61"/>
      <c r="W17" s="61"/>
      <c r="X17" s="9" t="s">
        <v>69</v>
      </c>
      <c r="Y17" s="62" t="s">
        <v>82</v>
      </c>
    </row>
    <row r="18" spans="1:27" s="11" customFormat="1" ht="66.75" customHeight="1" x14ac:dyDescent="0.25">
      <c r="A18" s="87">
        <v>3</v>
      </c>
      <c r="B18" s="87" t="s">
        <v>36</v>
      </c>
      <c r="C18" s="96" t="s">
        <v>47</v>
      </c>
      <c r="D18" s="87" t="s">
        <v>31</v>
      </c>
      <c r="E18" s="79">
        <v>2</v>
      </c>
      <c r="F18" s="82">
        <v>0</v>
      </c>
      <c r="G18" s="87" t="s">
        <v>41</v>
      </c>
      <c r="H18" s="90">
        <v>24686.25</v>
      </c>
      <c r="I18" s="77">
        <v>0</v>
      </c>
      <c r="J18" s="28">
        <f t="shared" si="0"/>
        <v>24686.25</v>
      </c>
      <c r="K18" s="62" t="s">
        <v>69</v>
      </c>
      <c r="L18" s="55">
        <f t="shared" si="1"/>
        <v>0</v>
      </c>
      <c r="M18" s="10"/>
      <c r="N18" s="61">
        <v>0</v>
      </c>
      <c r="O18" s="61">
        <v>0</v>
      </c>
      <c r="P18" s="61"/>
      <c r="Q18" s="65"/>
      <c r="R18" s="63"/>
      <c r="S18" s="61"/>
      <c r="T18" s="61"/>
      <c r="U18" s="61"/>
      <c r="V18" s="61"/>
      <c r="W18" s="61"/>
      <c r="X18" s="9" t="s">
        <v>69</v>
      </c>
      <c r="Y18" s="62" t="s">
        <v>82</v>
      </c>
      <c r="AA18" s="66"/>
    </row>
    <row r="19" spans="1:27" s="11" customFormat="1" ht="66.75" customHeight="1" x14ac:dyDescent="0.25">
      <c r="A19" s="87">
        <v>4</v>
      </c>
      <c r="B19" s="87" t="s">
        <v>36</v>
      </c>
      <c r="C19" s="96" t="s">
        <v>64</v>
      </c>
      <c r="D19" s="87" t="s">
        <v>31</v>
      </c>
      <c r="E19" s="79">
        <v>2</v>
      </c>
      <c r="F19" s="82">
        <v>0</v>
      </c>
      <c r="G19" s="87" t="s">
        <v>41</v>
      </c>
      <c r="H19" s="90">
        <v>13844.871875000001</v>
      </c>
      <c r="I19" s="77">
        <v>0</v>
      </c>
      <c r="J19" s="28">
        <f t="shared" si="0"/>
        <v>13844.871875000001</v>
      </c>
      <c r="K19" s="62" t="s">
        <v>70</v>
      </c>
      <c r="L19" s="55">
        <f t="shared" si="1"/>
        <v>0</v>
      </c>
      <c r="M19" s="10"/>
      <c r="N19" s="86">
        <v>0</v>
      </c>
      <c r="O19" s="86">
        <v>0</v>
      </c>
      <c r="P19" s="86"/>
      <c r="Q19" s="65"/>
      <c r="R19" s="63"/>
      <c r="S19" s="86"/>
      <c r="T19" s="86"/>
      <c r="U19" s="86"/>
      <c r="V19" s="86"/>
      <c r="W19" s="86"/>
      <c r="X19" s="9" t="s">
        <v>70</v>
      </c>
      <c r="Y19" s="62" t="s">
        <v>82</v>
      </c>
      <c r="AA19" s="66"/>
    </row>
    <row r="20" spans="1:27" s="11" customFormat="1" ht="48.75" customHeight="1" x14ac:dyDescent="0.25">
      <c r="A20" s="103">
        <v>5</v>
      </c>
      <c r="B20" s="103" t="s">
        <v>36</v>
      </c>
      <c r="C20" s="97" t="s">
        <v>42</v>
      </c>
      <c r="D20" s="103" t="s">
        <v>31</v>
      </c>
      <c r="E20" s="80">
        <v>6</v>
      </c>
      <c r="F20" s="82">
        <v>4</v>
      </c>
      <c r="G20" s="103" t="s">
        <v>41</v>
      </c>
      <c r="H20" s="90">
        <f>32116.628+12573.232</f>
        <v>44689.86</v>
      </c>
      <c r="I20" s="59">
        <v>32116.6</v>
      </c>
      <c r="J20" s="28">
        <f t="shared" ref="J20:J36" si="2">H20-I20</f>
        <v>12573.260000000002</v>
      </c>
      <c r="K20" s="62" t="s">
        <v>71</v>
      </c>
      <c r="L20" s="55">
        <f t="shared" si="1"/>
        <v>32116.6</v>
      </c>
      <c r="M20" s="10"/>
      <c r="N20" s="103">
        <v>0</v>
      </c>
      <c r="O20" s="103">
        <v>0</v>
      </c>
      <c r="P20" s="10"/>
      <c r="Q20" s="10"/>
      <c r="R20" s="101">
        <v>0</v>
      </c>
      <c r="S20" s="102">
        <v>100</v>
      </c>
      <c r="T20" s="103"/>
      <c r="U20" s="103"/>
      <c r="V20" s="103"/>
      <c r="W20" s="103"/>
      <c r="X20" s="9" t="s">
        <v>71</v>
      </c>
      <c r="Y20" s="62" t="s">
        <v>82</v>
      </c>
    </row>
    <row r="21" spans="1:27" s="11" customFormat="1" ht="75" x14ac:dyDescent="0.25">
      <c r="A21" s="103">
        <v>6</v>
      </c>
      <c r="B21" s="63" t="s">
        <v>36</v>
      </c>
      <c r="C21" s="98" t="s">
        <v>48</v>
      </c>
      <c r="D21" s="63" t="s">
        <v>31</v>
      </c>
      <c r="E21" s="81">
        <v>2</v>
      </c>
      <c r="F21" s="81">
        <v>2</v>
      </c>
      <c r="G21" s="63" t="s">
        <v>41</v>
      </c>
      <c r="H21" s="90">
        <v>38877.269999999997</v>
      </c>
      <c r="I21" s="77">
        <v>0</v>
      </c>
      <c r="J21" s="84">
        <f t="shared" si="2"/>
        <v>38877.269999999997</v>
      </c>
      <c r="K21" s="62" t="s">
        <v>69</v>
      </c>
      <c r="L21" s="55">
        <f t="shared" si="1"/>
        <v>0</v>
      </c>
      <c r="M21" s="75"/>
      <c r="N21" s="103">
        <v>0</v>
      </c>
      <c r="O21" s="103">
        <v>0</v>
      </c>
      <c r="P21" s="103"/>
      <c r="Q21" s="103"/>
      <c r="R21" s="103"/>
      <c r="S21" s="103"/>
      <c r="T21" s="103"/>
      <c r="U21" s="103"/>
      <c r="V21" s="103"/>
      <c r="W21" s="103"/>
      <c r="X21" s="9" t="s">
        <v>69</v>
      </c>
      <c r="Y21" s="62" t="s">
        <v>82</v>
      </c>
    </row>
    <row r="22" spans="1:27" s="11" customFormat="1" ht="63.75" customHeight="1" x14ac:dyDescent="0.25">
      <c r="A22" s="103">
        <v>7</v>
      </c>
      <c r="B22" s="103" t="s">
        <v>36</v>
      </c>
      <c r="C22" s="97" t="s">
        <v>49</v>
      </c>
      <c r="D22" s="30" t="s">
        <v>31</v>
      </c>
      <c r="E22" s="80">
        <v>1</v>
      </c>
      <c r="F22" s="80">
        <v>1</v>
      </c>
      <c r="G22" s="103" t="s">
        <v>41</v>
      </c>
      <c r="H22" s="77">
        <v>125727.6</v>
      </c>
      <c r="I22" s="77">
        <f>119840/1.12</f>
        <v>106999.99999999999</v>
      </c>
      <c r="J22" s="28">
        <f t="shared" si="2"/>
        <v>18727.60000000002</v>
      </c>
      <c r="K22" s="62" t="s">
        <v>85</v>
      </c>
      <c r="L22" s="55">
        <f t="shared" si="1"/>
        <v>106999.99999999999</v>
      </c>
      <c r="M22" s="10"/>
      <c r="N22" s="103">
        <v>0</v>
      </c>
      <c r="O22" s="103">
        <v>0</v>
      </c>
      <c r="P22" s="103"/>
      <c r="Q22" s="65"/>
      <c r="R22" s="101">
        <v>0</v>
      </c>
      <c r="S22" s="102">
        <v>100</v>
      </c>
      <c r="T22" s="103"/>
      <c r="U22" s="103"/>
      <c r="V22" s="103"/>
      <c r="W22" s="103"/>
      <c r="X22" s="9" t="s">
        <v>85</v>
      </c>
      <c r="Y22" s="62" t="s">
        <v>82</v>
      </c>
    </row>
    <row r="23" spans="1:27" s="11" customFormat="1" ht="87" customHeight="1" x14ac:dyDescent="0.25">
      <c r="A23" s="87">
        <v>8</v>
      </c>
      <c r="B23" s="87" t="s">
        <v>36</v>
      </c>
      <c r="C23" s="97" t="s">
        <v>50</v>
      </c>
      <c r="D23" s="30" t="s">
        <v>34</v>
      </c>
      <c r="E23" s="29">
        <v>1554</v>
      </c>
      <c r="F23" s="80">
        <v>0</v>
      </c>
      <c r="G23" s="87" t="s">
        <v>41</v>
      </c>
      <c r="H23" s="77">
        <v>32101.89</v>
      </c>
      <c r="I23" s="77">
        <v>0</v>
      </c>
      <c r="J23" s="28">
        <f t="shared" si="2"/>
        <v>32101.89</v>
      </c>
      <c r="K23" s="62" t="s">
        <v>71</v>
      </c>
      <c r="L23" s="55">
        <f t="shared" si="1"/>
        <v>0</v>
      </c>
      <c r="M23" s="10"/>
      <c r="N23" s="61">
        <v>0</v>
      </c>
      <c r="O23" s="61">
        <v>0</v>
      </c>
      <c r="P23" s="61"/>
      <c r="Q23" s="61"/>
      <c r="R23" s="61"/>
      <c r="S23" s="61"/>
      <c r="T23" s="61"/>
      <c r="U23" s="61"/>
      <c r="V23" s="61"/>
      <c r="W23" s="61"/>
      <c r="X23" s="9" t="s">
        <v>71</v>
      </c>
      <c r="Y23" s="62" t="s">
        <v>82</v>
      </c>
    </row>
    <row r="24" spans="1:27" s="11" customFormat="1" ht="53.25" customHeight="1" x14ac:dyDescent="0.25">
      <c r="A24" s="87">
        <v>9</v>
      </c>
      <c r="B24" s="87" t="s">
        <v>36</v>
      </c>
      <c r="C24" s="97" t="s">
        <v>51</v>
      </c>
      <c r="D24" s="30" t="s">
        <v>31</v>
      </c>
      <c r="E24" s="80">
        <v>2</v>
      </c>
      <c r="F24" s="80">
        <v>0</v>
      </c>
      <c r="G24" s="87" t="s">
        <v>41</v>
      </c>
      <c r="H24" s="77">
        <v>21689.85</v>
      </c>
      <c r="I24" s="77">
        <v>0</v>
      </c>
      <c r="J24" s="28">
        <f t="shared" si="2"/>
        <v>21689.85</v>
      </c>
      <c r="K24" s="62" t="s">
        <v>71</v>
      </c>
      <c r="L24" s="55">
        <f t="shared" si="1"/>
        <v>0</v>
      </c>
      <c r="M24" s="10"/>
      <c r="N24" s="74">
        <v>0</v>
      </c>
      <c r="O24" s="74">
        <v>0</v>
      </c>
      <c r="P24" s="74"/>
      <c r="Q24" s="74"/>
      <c r="R24" s="74"/>
      <c r="S24" s="74"/>
      <c r="T24" s="74"/>
      <c r="U24" s="74"/>
      <c r="V24" s="74"/>
      <c r="W24" s="74"/>
      <c r="X24" s="9" t="s">
        <v>71</v>
      </c>
      <c r="Y24" s="62" t="s">
        <v>82</v>
      </c>
    </row>
    <row r="25" spans="1:27" s="11" customFormat="1" ht="63" customHeight="1" x14ac:dyDescent="0.25">
      <c r="A25" s="87">
        <v>10</v>
      </c>
      <c r="B25" s="87" t="s">
        <v>36</v>
      </c>
      <c r="C25" s="97" t="s">
        <v>52</v>
      </c>
      <c r="D25" s="30" t="s">
        <v>31</v>
      </c>
      <c r="E25" s="80">
        <v>2</v>
      </c>
      <c r="F25" s="80">
        <v>15</v>
      </c>
      <c r="G25" s="87" t="s">
        <v>41</v>
      </c>
      <c r="H25" s="77">
        <f>16683.296*2</f>
        <v>33366.591999999997</v>
      </c>
      <c r="I25" s="77">
        <f>H25</f>
        <v>33366.591999999997</v>
      </c>
      <c r="J25" s="28">
        <f t="shared" si="2"/>
        <v>0</v>
      </c>
      <c r="K25" s="62" t="s">
        <v>78</v>
      </c>
      <c r="L25" s="55">
        <f t="shared" si="1"/>
        <v>33366.591999999997</v>
      </c>
      <c r="M25" s="10"/>
      <c r="N25" s="61">
        <v>0</v>
      </c>
      <c r="O25" s="61">
        <v>0</v>
      </c>
      <c r="P25" s="61"/>
      <c r="Q25" s="10"/>
      <c r="R25" s="61"/>
      <c r="S25" s="61"/>
      <c r="T25" s="61"/>
      <c r="U25" s="61"/>
      <c r="V25" s="61"/>
      <c r="W25" s="61"/>
      <c r="X25" s="9" t="s">
        <v>78</v>
      </c>
      <c r="Y25" s="62" t="s">
        <v>82</v>
      </c>
    </row>
    <row r="26" spans="1:27" s="11" customFormat="1" ht="57.75" customHeight="1" x14ac:dyDescent="0.25">
      <c r="A26" s="103">
        <v>11</v>
      </c>
      <c r="B26" s="103" t="s">
        <v>36</v>
      </c>
      <c r="C26" s="97" t="s">
        <v>53</v>
      </c>
      <c r="D26" s="30" t="s">
        <v>31</v>
      </c>
      <c r="E26" s="80">
        <v>4</v>
      </c>
      <c r="F26" s="80">
        <v>4</v>
      </c>
      <c r="G26" s="103" t="s">
        <v>41</v>
      </c>
      <c r="H26" s="77">
        <f>31990.908+33917.948</f>
        <v>65908.856</v>
      </c>
      <c r="I26" s="77">
        <v>33917.9</v>
      </c>
      <c r="J26" s="28">
        <f t="shared" si="2"/>
        <v>31990.955999999998</v>
      </c>
      <c r="K26" s="62" t="s">
        <v>79</v>
      </c>
      <c r="L26" s="55">
        <f t="shared" si="1"/>
        <v>33917.9</v>
      </c>
      <c r="M26" s="10"/>
      <c r="N26" s="103">
        <v>0</v>
      </c>
      <c r="O26" s="103">
        <v>0</v>
      </c>
      <c r="P26" s="103"/>
      <c r="Q26" s="10"/>
      <c r="R26" s="101">
        <v>0</v>
      </c>
      <c r="S26" s="102">
        <v>100</v>
      </c>
      <c r="T26" s="103"/>
      <c r="U26" s="103"/>
      <c r="V26" s="103"/>
      <c r="W26" s="103"/>
      <c r="X26" s="9" t="s">
        <v>79</v>
      </c>
      <c r="Y26" s="62" t="s">
        <v>82</v>
      </c>
    </row>
    <row r="27" spans="1:27" s="11" customFormat="1" ht="61.5" customHeight="1" x14ac:dyDescent="0.25">
      <c r="A27" s="87">
        <v>12</v>
      </c>
      <c r="B27" s="87" t="s">
        <v>36</v>
      </c>
      <c r="C27" s="97" t="s">
        <v>54</v>
      </c>
      <c r="D27" s="30" t="s">
        <v>31</v>
      </c>
      <c r="E27" s="80">
        <v>2</v>
      </c>
      <c r="F27" s="80">
        <v>0</v>
      </c>
      <c r="G27" s="87" t="s">
        <v>41</v>
      </c>
      <c r="H27" s="77">
        <v>29491.22</v>
      </c>
      <c r="I27" s="77">
        <v>0</v>
      </c>
      <c r="J27" s="28">
        <v>0</v>
      </c>
      <c r="K27" s="62" t="s">
        <v>71</v>
      </c>
      <c r="L27" s="55">
        <f t="shared" si="1"/>
        <v>0</v>
      </c>
      <c r="M27" s="10"/>
      <c r="N27" s="61">
        <v>0</v>
      </c>
      <c r="O27" s="61">
        <v>0</v>
      </c>
      <c r="P27" s="61"/>
      <c r="Q27" s="10"/>
      <c r="R27" s="61"/>
      <c r="S27" s="61"/>
      <c r="T27" s="61"/>
      <c r="U27" s="61"/>
      <c r="V27" s="61"/>
      <c r="W27" s="61"/>
      <c r="X27" s="9" t="s">
        <v>71</v>
      </c>
      <c r="Y27" s="62" t="s">
        <v>82</v>
      </c>
    </row>
    <row r="28" spans="1:27" s="11" customFormat="1" ht="48.75" customHeight="1" x14ac:dyDescent="0.25">
      <c r="A28" s="87">
        <v>13</v>
      </c>
      <c r="B28" s="87" t="s">
        <v>36</v>
      </c>
      <c r="C28" s="97" t="s">
        <v>43</v>
      </c>
      <c r="D28" s="30" t="s">
        <v>31</v>
      </c>
      <c r="E28" s="80">
        <v>15</v>
      </c>
      <c r="F28" s="80">
        <v>15</v>
      </c>
      <c r="G28" s="87" t="s">
        <v>41</v>
      </c>
      <c r="H28" s="59">
        <v>1583.93</v>
      </c>
      <c r="I28" s="59">
        <f>480.099</f>
        <v>480.09899999999999</v>
      </c>
      <c r="J28" s="28">
        <f>H28-I28</f>
        <v>1103.8310000000001</v>
      </c>
      <c r="K28" s="93" t="s">
        <v>80</v>
      </c>
      <c r="L28" s="55">
        <f t="shared" si="1"/>
        <v>480.09899999999999</v>
      </c>
      <c r="M28" s="10"/>
      <c r="N28" s="61">
        <v>0</v>
      </c>
      <c r="O28" s="61">
        <v>0</v>
      </c>
      <c r="P28" s="61"/>
      <c r="Q28" s="61"/>
      <c r="R28" s="61"/>
      <c r="S28" s="61"/>
      <c r="T28" s="61"/>
      <c r="U28" s="61"/>
      <c r="V28" s="61"/>
      <c r="W28" s="61"/>
      <c r="X28" s="9" t="s">
        <v>80</v>
      </c>
      <c r="Y28" s="62" t="s">
        <v>82</v>
      </c>
    </row>
    <row r="29" spans="1:27" s="11" customFormat="1" ht="64.5" customHeight="1" x14ac:dyDescent="0.25">
      <c r="A29" s="87">
        <v>14</v>
      </c>
      <c r="B29" s="87" t="s">
        <v>36</v>
      </c>
      <c r="C29" s="97" t="s">
        <v>44</v>
      </c>
      <c r="D29" s="30" t="s">
        <v>31</v>
      </c>
      <c r="E29" s="80">
        <v>15</v>
      </c>
      <c r="F29" s="80">
        <v>15</v>
      </c>
      <c r="G29" s="87" t="s">
        <v>41</v>
      </c>
      <c r="H29" s="59">
        <v>847.45</v>
      </c>
      <c r="I29" s="59">
        <v>299.04000000000002</v>
      </c>
      <c r="J29" s="28">
        <f>H29-I29</f>
        <v>548.41000000000008</v>
      </c>
      <c r="K29" s="93" t="s">
        <v>80</v>
      </c>
      <c r="L29" s="55">
        <f t="shared" si="1"/>
        <v>299.04000000000002</v>
      </c>
      <c r="M29" s="10"/>
      <c r="N29" s="61">
        <v>0</v>
      </c>
      <c r="O29" s="61">
        <v>0</v>
      </c>
      <c r="P29" s="61"/>
      <c r="Q29" s="61"/>
      <c r="R29" s="61"/>
      <c r="S29" s="61"/>
      <c r="T29" s="61"/>
      <c r="U29" s="61"/>
      <c r="V29" s="61"/>
      <c r="W29" s="61"/>
      <c r="X29" s="9" t="s">
        <v>80</v>
      </c>
      <c r="Y29" s="62" t="s">
        <v>82</v>
      </c>
    </row>
    <row r="30" spans="1:27" s="11" customFormat="1" ht="69" customHeight="1" x14ac:dyDescent="0.25">
      <c r="A30" s="87">
        <v>15</v>
      </c>
      <c r="B30" s="63" t="s">
        <v>36</v>
      </c>
      <c r="C30" s="98" t="s">
        <v>55</v>
      </c>
      <c r="D30" s="63" t="s">
        <v>32</v>
      </c>
      <c r="E30" s="81">
        <v>1</v>
      </c>
      <c r="F30" s="81"/>
      <c r="G30" s="63" t="s">
        <v>41</v>
      </c>
      <c r="H30" s="77">
        <v>540312</v>
      </c>
      <c r="I30" s="77">
        <v>62202.54</v>
      </c>
      <c r="J30" s="76">
        <f t="shared" si="2"/>
        <v>478109.46</v>
      </c>
      <c r="K30" s="62" t="s">
        <v>71</v>
      </c>
      <c r="L30" s="55">
        <f t="shared" si="1"/>
        <v>62202.54</v>
      </c>
      <c r="M30" s="94"/>
      <c r="N30" s="61">
        <v>0</v>
      </c>
      <c r="O30" s="61">
        <v>0</v>
      </c>
      <c r="P30" s="61"/>
      <c r="Q30" s="61"/>
      <c r="R30" s="61"/>
      <c r="S30" s="61"/>
      <c r="T30" s="61"/>
      <c r="U30" s="61"/>
      <c r="V30" s="61"/>
      <c r="W30" s="61"/>
      <c r="X30" s="9" t="s">
        <v>71</v>
      </c>
      <c r="Y30" s="62" t="s">
        <v>82</v>
      </c>
    </row>
    <row r="31" spans="1:27" s="11" customFormat="1" ht="69" customHeight="1" x14ac:dyDescent="0.25">
      <c r="A31" s="87">
        <v>16</v>
      </c>
      <c r="B31" s="63" t="s">
        <v>36</v>
      </c>
      <c r="C31" s="98" t="s">
        <v>56</v>
      </c>
      <c r="D31" s="63" t="s">
        <v>31</v>
      </c>
      <c r="E31" s="81">
        <v>7</v>
      </c>
      <c r="F31" s="81">
        <v>7</v>
      </c>
      <c r="G31" s="63" t="s">
        <v>41</v>
      </c>
      <c r="H31" s="77">
        <f>6608.163/1.12</f>
        <v>5900.145535714285</v>
      </c>
      <c r="I31" s="77">
        <f>H31</f>
        <v>5900.145535714285</v>
      </c>
      <c r="J31" s="76">
        <f t="shared" si="2"/>
        <v>0</v>
      </c>
      <c r="K31" s="93" t="s">
        <v>80</v>
      </c>
      <c r="L31" s="55">
        <f t="shared" si="1"/>
        <v>5900.145535714285</v>
      </c>
      <c r="M31" s="10"/>
      <c r="N31" s="85">
        <v>0</v>
      </c>
      <c r="O31" s="85">
        <v>0</v>
      </c>
      <c r="P31" s="85"/>
      <c r="Q31" s="85"/>
      <c r="R31" s="85"/>
      <c r="S31" s="85"/>
      <c r="T31" s="85"/>
      <c r="U31" s="85"/>
      <c r="V31" s="85"/>
      <c r="W31" s="85"/>
      <c r="X31" s="9" t="s">
        <v>80</v>
      </c>
      <c r="Y31" s="62" t="s">
        <v>82</v>
      </c>
    </row>
    <row r="32" spans="1:27" s="11" customFormat="1" ht="69" customHeight="1" x14ac:dyDescent="0.25">
      <c r="A32" s="87">
        <v>17</v>
      </c>
      <c r="B32" s="63" t="s">
        <v>36</v>
      </c>
      <c r="C32" s="98" t="s">
        <v>57</v>
      </c>
      <c r="D32" s="63" t="s">
        <v>31</v>
      </c>
      <c r="E32" s="81">
        <v>120</v>
      </c>
      <c r="F32" s="81">
        <v>56</v>
      </c>
      <c r="G32" s="63" t="s">
        <v>41</v>
      </c>
      <c r="H32" s="77">
        <f>8817.943/1.12</f>
        <v>7873.1633928571418</v>
      </c>
      <c r="I32" s="77">
        <v>3674.1428999999998</v>
      </c>
      <c r="J32" s="76">
        <f>H32-I32</f>
        <v>4199.020492857142</v>
      </c>
      <c r="K32" s="62" t="s">
        <v>71</v>
      </c>
      <c r="L32" s="55">
        <f t="shared" si="1"/>
        <v>3674.1428999999998</v>
      </c>
      <c r="M32" s="10"/>
      <c r="N32" s="85">
        <v>0</v>
      </c>
      <c r="O32" s="85">
        <v>0</v>
      </c>
      <c r="P32" s="85"/>
      <c r="Q32" s="85"/>
      <c r="R32" s="85"/>
      <c r="S32" s="85"/>
      <c r="T32" s="85"/>
      <c r="U32" s="85"/>
      <c r="V32" s="85"/>
      <c r="W32" s="85"/>
      <c r="X32" s="9" t="s">
        <v>71</v>
      </c>
      <c r="Y32" s="62" t="s">
        <v>82</v>
      </c>
    </row>
    <row r="33" spans="1:25" s="11" customFormat="1" ht="50.25" customHeight="1" x14ac:dyDescent="0.25">
      <c r="A33" s="87">
        <v>18</v>
      </c>
      <c r="B33" s="87" t="s">
        <v>36</v>
      </c>
      <c r="C33" s="97" t="s">
        <v>58</v>
      </c>
      <c r="D33" s="30" t="s">
        <v>32</v>
      </c>
      <c r="E33" s="80">
        <v>15</v>
      </c>
      <c r="F33" s="80">
        <v>15</v>
      </c>
      <c r="G33" s="87" t="s">
        <v>41</v>
      </c>
      <c r="H33" s="77">
        <f>2628.469/1.12</f>
        <v>2346.8473214285714</v>
      </c>
      <c r="I33" s="77">
        <f>H33</f>
        <v>2346.8473214285714</v>
      </c>
      <c r="J33" s="28">
        <f t="shared" si="2"/>
        <v>0</v>
      </c>
      <c r="K33" s="93" t="s">
        <v>83</v>
      </c>
      <c r="L33" s="55">
        <f t="shared" si="1"/>
        <v>2346.8473214285714</v>
      </c>
      <c r="M33" s="10"/>
      <c r="N33" s="61">
        <v>0</v>
      </c>
      <c r="O33" s="61">
        <v>0</v>
      </c>
      <c r="P33" s="61"/>
      <c r="Q33" s="61"/>
      <c r="R33" s="61"/>
      <c r="S33" s="61"/>
      <c r="T33" s="61"/>
      <c r="U33" s="61"/>
      <c r="V33" s="61"/>
      <c r="W33" s="61"/>
      <c r="X33" s="9" t="s">
        <v>83</v>
      </c>
      <c r="Y33" s="62" t="s">
        <v>82</v>
      </c>
    </row>
    <row r="34" spans="1:25" s="11" customFormat="1" ht="50.25" customHeight="1" x14ac:dyDescent="0.25">
      <c r="A34" s="91">
        <v>19</v>
      </c>
      <c r="B34" s="91" t="s">
        <v>36</v>
      </c>
      <c r="C34" s="97" t="s">
        <v>72</v>
      </c>
      <c r="D34" s="30" t="s">
        <v>73</v>
      </c>
      <c r="E34" s="80">
        <v>1</v>
      </c>
      <c r="F34" s="80">
        <v>1</v>
      </c>
      <c r="G34" s="91" t="s">
        <v>41</v>
      </c>
      <c r="H34" s="77">
        <v>10842</v>
      </c>
      <c r="I34" s="77">
        <v>10842</v>
      </c>
      <c r="J34" s="28">
        <f t="shared" si="2"/>
        <v>0</v>
      </c>
      <c r="K34" s="9" t="s">
        <v>84</v>
      </c>
      <c r="L34" s="55">
        <f t="shared" si="1"/>
        <v>10842</v>
      </c>
      <c r="M34" s="10"/>
      <c r="N34" s="91">
        <v>0</v>
      </c>
      <c r="O34" s="91">
        <v>0</v>
      </c>
      <c r="P34" s="91"/>
      <c r="Q34" s="91"/>
      <c r="R34" s="91"/>
      <c r="S34" s="91"/>
      <c r="T34" s="91"/>
      <c r="U34" s="91"/>
      <c r="V34" s="91"/>
      <c r="W34" s="91"/>
      <c r="X34" s="9" t="s">
        <v>84</v>
      </c>
      <c r="Y34" s="62" t="s">
        <v>82</v>
      </c>
    </row>
    <row r="35" spans="1:25" s="11" customFormat="1" ht="50.25" customHeight="1" x14ac:dyDescent="0.25">
      <c r="A35" s="87">
        <v>20</v>
      </c>
      <c r="B35" s="87" t="s">
        <v>36</v>
      </c>
      <c r="C35" s="97" t="s">
        <v>59</v>
      </c>
      <c r="D35" s="30" t="s">
        <v>34</v>
      </c>
      <c r="E35" s="80">
        <v>1300</v>
      </c>
      <c r="F35" s="80">
        <v>0</v>
      </c>
      <c r="G35" s="87" t="s">
        <v>41</v>
      </c>
      <c r="H35" s="77">
        <f>14462.71</f>
        <v>14462.71</v>
      </c>
      <c r="I35" s="77">
        <v>0</v>
      </c>
      <c r="J35" s="28">
        <f t="shared" si="2"/>
        <v>14462.71</v>
      </c>
      <c r="K35" s="62" t="s">
        <v>71</v>
      </c>
      <c r="L35" s="55">
        <f t="shared" si="1"/>
        <v>0</v>
      </c>
      <c r="M35" s="10"/>
      <c r="N35" s="78">
        <v>0</v>
      </c>
      <c r="O35" s="78">
        <v>0</v>
      </c>
      <c r="P35" s="78"/>
      <c r="Q35" s="78"/>
      <c r="R35" s="78"/>
      <c r="S35" s="78"/>
      <c r="T35" s="78"/>
      <c r="U35" s="78"/>
      <c r="V35" s="78"/>
      <c r="W35" s="78"/>
      <c r="X35" s="9" t="s">
        <v>71</v>
      </c>
      <c r="Y35" s="62" t="s">
        <v>82</v>
      </c>
    </row>
    <row r="36" spans="1:25" s="11" customFormat="1" ht="68.25" customHeight="1" x14ac:dyDescent="0.25">
      <c r="A36" s="87">
        <v>21</v>
      </c>
      <c r="B36" s="87" t="s">
        <v>36</v>
      </c>
      <c r="C36" s="97" t="s">
        <v>60</v>
      </c>
      <c r="D36" s="30" t="s">
        <v>32</v>
      </c>
      <c r="E36" s="80">
        <v>1</v>
      </c>
      <c r="F36" s="80">
        <v>0</v>
      </c>
      <c r="G36" s="87" t="s">
        <v>41</v>
      </c>
      <c r="H36" s="77">
        <f>28120.79</f>
        <v>28120.79</v>
      </c>
      <c r="I36" s="77">
        <v>0</v>
      </c>
      <c r="J36" s="28">
        <f t="shared" si="2"/>
        <v>28120.79</v>
      </c>
      <c r="K36" s="9" t="s">
        <v>70</v>
      </c>
      <c r="L36" s="55">
        <f t="shared" si="1"/>
        <v>0</v>
      </c>
      <c r="M36" s="10"/>
      <c r="N36" s="61">
        <v>0</v>
      </c>
      <c r="O36" s="61">
        <v>0</v>
      </c>
      <c r="P36" s="61"/>
      <c r="Q36" s="10"/>
      <c r="R36" s="61"/>
      <c r="S36" s="61"/>
      <c r="T36" s="61"/>
      <c r="U36" s="61"/>
      <c r="V36" s="61"/>
      <c r="W36" s="61"/>
      <c r="X36" s="9" t="s">
        <v>70</v>
      </c>
      <c r="Y36" s="62" t="s">
        <v>82</v>
      </c>
    </row>
    <row r="37" spans="1:25" s="73" customFormat="1" ht="75" x14ac:dyDescent="0.25">
      <c r="A37" s="87">
        <v>23</v>
      </c>
      <c r="B37" s="69" t="s">
        <v>36</v>
      </c>
      <c r="C37" s="99" t="s">
        <v>61</v>
      </c>
      <c r="D37" s="69" t="s">
        <v>31</v>
      </c>
      <c r="E37" s="83">
        <v>2</v>
      </c>
      <c r="F37" s="83">
        <v>2</v>
      </c>
      <c r="G37" s="69" t="s">
        <v>41</v>
      </c>
      <c r="H37" s="77">
        <v>553.572</v>
      </c>
      <c r="I37" s="77">
        <f>H37</f>
        <v>553.572</v>
      </c>
      <c r="J37" s="70">
        <f t="shared" ref="J37:J42" si="3">H37-I37</f>
        <v>0</v>
      </c>
      <c r="K37" s="64" t="s">
        <v>81</v>
      </c>
      <c r="L37" s="55">
        <f t="shared" si="1"/>
        <v>553.572</v>
      </c>
      <c r="M37" s="71"/>
      <c r="N37" s="69">
        <v>0</v>
      </c>
      <c r="O37" s="69">
        <v>0</v>
      </c>
      <c r="P37" s="69"/>
      <c r="Q37" s="69"/>
      <c r="R37" s="69"/>
      <c r="S37" s="69"/>
      <c r="T37" s="69"/>
      <c r="U37" s="69"/>
      <c r="V37" s="69"/>
      <c r="W37" s="69"/>
      <c r="X37" s="72" t="s">
        <v>81</v>
      </c>
      <c r="Y37" s="62" t="s">
        <v>82</v>
      </c>
    </row>
    <row r="38" spans="1:25" s="73" customFormat="1" ht="45" customHeight="1" x14ac:dyDescent="0.25">
      <c r="A38" s="87">
        <v>24</v>
      </c>
      <c r="B38" s="69" t="s">
        <v>36</v>
      </c>
      <c r="C38" s="99" t="s">
        <v>63</v>
      </c>
      <c r="D38" s="69" t="s">
        <v>32</v>
      </c>
      <c r="E38" s="83">
        <v>1</v>
      </c>
      <c r="F38" s="83">
        <v>0</v>
      </c>
      <c r="G38" s="69" t="s">
        <v>41</v>
      </c>
      <c r="H38" s="77">
        <v>15625</v>
      </c>
      <c r="I38" s="77">
        <v>0</v>
      </c>
      <c r="J38" s="70">
        <f t="shared" si="3"/>
        <v>15625</v>
      </c>
      <c r="K38" s="64" t="s">
        <v>70</v>
      </c>
      <c r="L38" s="55">
        <f t="shared" si="1"/>
        <v>0</v>
      </c>
      <c r="M38" s="71"/>
      <c r="N38" s="69">
        <v>0</v>
      </c>
      <c r="O38" s="69">
        <v>0</v>
      </c>
      <c r="P38" s="69"/>
      <c r="Q38" s="69"/>
      <c r="R38" s="69"/>
      <c r="S38" s="69"/>
      <c r="T38" s="69"/>
      <c r="U38" s="69"/>
      <c r="V38" s="69"/>
      <c r="W38" s="69"/>
      <c r="X38" s="72" t="s">
        <v>70</v>
      </c>
      <c r="Y38" s="62" t="s">
        <v>82</v>
      </c>
    </row>
    <row r="39" spans="1:25" s="73" customFormat="1" ht="45" customHeight="1" x14ac:dyDescent="0.25">
      <c r="A39" s="91">
        <v>25</v>
      </c>
      <c r="B39" s="69" t="s">
        <v>36</v>
      </c>
      <c r="C39" s="99" t="s">
        <v>74</v>
      </c>
      <c r="D39" s="69" t="s">
        <v>32</v>
      </c>
      <c r="E39" s="83">
        <v>1</v>
      </c>
      <c r="F39" s="83">
        <v>0</v>
      </c>
      <c r="G39" s="69" t="s">
        <v>41</v>
      </c>
      <c r="H39" s="77">
        <v>8121.3440000000001</v>
      </c>
      <c r="I39" s="77">
        <v>0</v>
      </c>
      <c r="J39" s="70">
        <f t="shared" si="3"/>
        <v>8121.3440000000001</v>
      </c>
      <c r="K39" s="64" t="s">
        <v>70</v>
      </c>
      <c r="L39" s="55">
        <f t="shared" si="1"/>
        <v>0</v>
      </c>
      <c r="M39" s="71"/>
      <c r="N39" s="69">
        <v>0</v>
      </c>
      <c r="O39" s="69">
        <v>0</v>
      </c>
      <c r="P39" s="69"/>
      <c r="Q39" s="69"/>
      <c r="R39" s="69"/>
      <c r="S39" s="69"/>
      <c r="T39" s="69"/>
      <c r="U39" s="69"/>
      <c r="V39" s="69"/>
      <c r="W39" s="69"/>
      <c r="X39" s="72" t="s">
        <v>70</v>
      </c>
      <c r="Y39" s="62" t="s">
        <v>82</v>
      </c>
    </row>
    <row r="40" spans="1:25" s="73" customFormat="1" ht="45" customHeight="1" x14ac:dyDescent="0.25">
      <c r="A40" s="91">
        <v>26</v>
      </c>
      <c r="B40" s="69" t="s">
        <v>36</v>
      </c>
      <c r="C40" s="99" t="s">
        <v>75</v>
      </c>
      <c r="D40" s="69" t="s">
        <v>32</v>
      </c>
      <c r="E40" s="83">
        <v>1</v>
      </c>
      <c r="F40" s="83">
        <v>0</v>
      </c>
      <c r="G40" s="69" t="s">
        <v>41</v>
      </c>
      <c r="H40" s="69">
        <f>384.72</f>
        <v>384.72</v>
      </c>
      <c r="I40" s="77">
        <v>0</v>
      </c>
      <c r="J40" s="70">
        <f t="shared" si="3"/>
        <v>384.72</v>
      </c>
      <c r="K40" s="64" t="s">
        <v>70</v>
      </c>
      <c r="L40" s="55">
        <f t="shared" si="1"/>
        <v>0</v>
      </c>
      <c r="M40" s="71"/>
      <c r="N40" s="69">
        <v>0</v>
      </c>
      <c r="O40" s="69">
        <v>0</v>
      </c>
      <c r="P40" s="69"/>
      <c r="Q40" s="69"/>
      <c r="R40" s="69"/>
      <c r="S40" s="69"/>
      <c r="T40" s="69"/>
      <c r="U40" s="69"/>
      <c r="V40" s="69"/>
      <c r="W40" s="69"/>
      <c r="X40" s="72" t="s">
        <v>70</v>
      </c>
      <c r="Y40" s="62" t="s">
        <v>82</v>
      </c>
    </row>
    <row r="41" spans="1:25" s="73" customFormat="1" ht="45" customHeight="1" x14ac:dyDescent="0.25">
      <c r="A41" s="91">
        <v>27</v>
      </c>
      <c r="B41" s="69" t="s">
        <v>36</v>
      </c>
      <c r="C41" s="99" t="s">
        <v>77</v>
      </c>
      <c r="D41" s="69" t="s">
        <v>76</v>
      </c>
      <c r="E41" s="83">
        <v>1</v>
      </c>
      <c r="F41" s="83">
        <v>0</v>
      </c>
      <c r="G41" s="69" t="s">
        <v>41</v>
      </c>
      <c r="H41" s="69">
        <v>6311.7150000000001</v>
      </c>
      <c r="I41" s="77">
        <v>0</v>
      </c>
      <c r="J41" s="70">
        <f t="shared" si="3"/>
        <v>6311.7150000000001</v>
      </c>
      <c r="K41" s="64" t="s">
        <v>70</v>
      </c>
      <c r="L41" s="55">
        <f t="shared" si="1"/>
        <v>0</v>
      </c>
      <c r="M41" s="71"/>
      <c r="N41" s="69">
        <v>0</v>
      </c>
      <c r="O41" s="69">
        <v>0</v>
      </c>
      <c r="P41" s="69"/>
      <c r="Q41" s="69"/>
      <c r="R41" s="69"/>
      <c r="S41" s="69"/>
      <c r="T41" s="69"/>
      <c r="U41" s="69"/>
      <c r="V41" s="69"/>
      <c r="W41" s="69"/>
      <c r="X41" s="72" t="s">
        <v>70</v>
      </c>
      <c r="Y41" s="62" t="s">
        <v>82</v>
      </c>
    </row>
    <row r="42" spans="1:25" s="11" customFormat="1" ht="59.25" customHeight="1" x14ac:dyDescent="0.25">
      <c r="A42" s="87">
        <v>28</v>
      </c>
      <c r="B42" s="87" t="s">
        <v>36</v>
      </c>
      <c r="C42" s="97" t="s">
        <v>62</v>
      </c>
      <c r="D42" s="30" t="s">
        <v>32</v>
      </c>
      <c r="E42" s="80">
        <v>2</v>
      </c>
      <c r="F42" s="80">
        <v>2</v>
      </c>
      <c r="G42" s="87" t="s">
        <v>41</v>
      </c>
      <c r="H42" s="77">
        <v>1499</v>
      </c>
      <c r="I42" s="77">
        <v>1089.56</v>
      </c>
      <c r="J42" s="70">
        <f t="shared" si="3"/>
        <v>409.44000000000005</v>
      </c>
      <c r="K42" s="62" t="s">
        <v>71</v>
      </c>
      <c r="L42" s="55">
        <f t="shared" si="1"/>
        <v>1089.56</v>
      </c>
      <c r="M42" s="10"/>
      <c r="N42" s="61">
        <v>0</v>
      </c>
      <c r="O42" s="61">
        <v>0</v>
      </c>
      <c r="P42" s="61"/>
      <c r="Q42" s="61"/>
      <c r="R42" s="61"/>
      <c r="S42" s="61"/>
      <c r="T42" s="61"/>
      <c r="U42" s="61"/>
      <c r="V42" s="61"/>
      <c r="W42" s="61"/>
      <c r="X42" s="9" t="s">
        <v>71</v>
      </c>
      <c r="Y42" s="62" t="s">
        <v>82</v>
      </c>
    </row>
    <row r="43" spans="1:25" s="24" customFormat="1" ht="52.5" customHeight="1" x14ac:dyDescent="0.25">
      <c r="A43" s="32"/>
      <c r="B43" s="20"/>
      <c r="C43" s="12" t="s">
        <v>33</v>
      </c>
      <c r="D43" s="21"/>
      <c r="E43" s="22"/>
      <c r="F43" s="21"/>
      <c r="G43" s="21"/>
      <c r="H43" s="17">
        <f>SUBTOTAL(9,H16:H42)</f>
        <v>1114773.6301250001</v>
      </c>
      <c r="I43" s="17">
        <f>SUBTOTAL(9,I16:I42)</f>
        <v>293789.03875714279</v>
      </c>
      <c r="J43" s="17">
        <f>SUBTOTAL(9,J16:J42)</f>
        <v>791493.37136785709</v>
      </c>
      <c r="K43" s="17"/>
      <c r="L43" s="17">
        <f>SUBTOTAL(9,L16:L42)</f>
        <v>293789.03875714279</v>
      </c>
      <c r="M43" s="17"/>
      <c r="N43" s="17"/>
      <c r="O43" s="17"/>
      <c r="P43" s="17"/>
      <c r="Q43" s="17"/>
      <c r="R43" s="17"/>
      <c r="S43" s="17"/>
      <c r="T43" s="17"/>
      <c r="U43" s="17"/>
      <c r="V43" s="17" t="s">
        <v>30</v>
      </c>
      <c r="W43" s="36"/>
      <c r="X43" s="17"/>
      <c r="Y43" s="23"/>
    </row>
    <row r="44" spans="1:25" s="24" customFormat="1" ht="30" customHeight="1" x14ac:dyDescent="0.25">
      <c r="A44" s="43"/>
      <c r="B44" s="44"/>
      <c r="C44" s="45"/>
      <c r="D44" s="46"/>
      <c r="E44" s="47"/>
      <c r="F44" s="46"/>
      <c r="G44" s="46"/>
      <c r="H44" s="58"/>
      <c r="I44" s="58"/>
      <c r="J44" s="58"/>
      <c r="K44" s="58"/>
      <c r="L44" s="58"/>
      <c r="M44" s="48"/>
      <c r="N44" s="48"/>
      <c r="O44" s="48"/>
      <c r="P44" s="48"/>
      <c r="Q44" s="48"/>
      <c r="R44" s="49"/>
      <c r="S44" s="49"/>
      <c r="T44" s="50"/>
      <c r="U44" s="50"/>
      <c r="V44" s="51"/>
      <c r="W44" s="51"/>
      <c r="X44" s="48"/>
      <c r="Y44" s="52"/>
    </row>
    <row r="45" spans="1:25" x14ac:dyDescent="0.25">
      <c r="B45" t="s">
        <v>30</v>
      </c>
      <c r="Q45"/>
    </row>
  </sheetData>
  <autoFilter ref="H13:K42"/>
  <mergeCells count="26">
    <mergeCell ref="R13:S13"/>
    <mergeCell ref="T13:U13"/>
    <mergeCell ref="V13:W13"/>
    <mergeCell ref="L13:M13"/>
    <mergeCell ref="P13:Q13"/>
    <mergeCell ref="J13:J14"/>
    <mergeCell ref="I13:I14"/>
    <mergeCell ref="H13:H14"/>
    <mergeCell ref="J4:M4"/>
    <mergeCell ref="J5:N5"/>
    <mergeCell ref="Y12:Y14"/>
    <mergeCell ref="X12:X14"/>
    <mergeCell ref="A9:Y9"/>
    <mergeCell ref="B12:G12"/>
    <mergeCell ref="H12:K12"/>
    <mergeCell ref="P12:W12"/>
    <mergeCell ref="O13:O14"/>
    <mergeCell ref="N13:N14"/>
    <mergeCell ref="K13:K14"/>
    <mergeCell ref="G13:G14"/>
    <mergeCell ref="E13:F13"/>
    <mergeCell ref="A12:A14"/>
    <mergeCell ref="L12:O12"/>
    <mergeCell ref="D13:D14"/>
    <mergeCell ref="C13:C14"/>
    <mergeCell ref="B13:B14"/>
  </mergeCells>
  <hyperlinks>
    <hyperlink ref="Y2" r:id="rId1" display="jl:39695703.100 "/>
  </hyperlinks>
  <pageMargins left="0.15748031496062992" right="0.15748031496062992" top="0.23622047244094491" bottom="0.19685039370078741" header="0.15748031496062992" footer="0.15748031496062992"/>
  <pageSetup paperSize="9" scale="3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Мельничук</dc:creator>
  <cp:lastModifiedBy>Рауаят Айдарханова</cp:lastModifiedBy>
  <cp:lastPrinted>2025-08-04T04:18:07Z</cp:lastPrinted>
  <dcterms:created xsi:type="dcterms:W3CDTF">2022-04-03T03:45:13Z</dcterms:created>
  <dcterms:modified xsi:type="dcterms:W3CDTF">2025-08-04T04:20:36Z</dcterms:modified>
</cp:coreProperties>
</file>