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Производство ТЭ" sheetId="9" r:id="rId1"/>
    <sheet name="ТЭ" sheetId="4" r:id="rId2"/>
    <sheet name="пить" sheetId="5" r:id="rId3"/>
    <sheet name="тех.вода" sheetId="6" r:id="rId4"/>
    <sheet name="пром.вода" sheetId="7" r:id="rId5"/>
    <sheet name="отвод" sheetId="8" r:id="rId6"/>
  </sheets>
  <externalReferences>
    <externalReference r:id="rId7"/>
    <externalReference r:id="rId8"/>
    <externalReference r:id="rId9"/>
  </externalReferences>
  <definedNames>
    <definedName name="_xlnm.Print_Area" localSheetId="1">ТЭ!$A$1:$AA$44</definedName>
  </definedNames>
  <calcPr calcId="152511"/>
</workbook>
</file>

<file path=xl/calcChain.xml><?xml version="1.0" encoding="utf-8"?>
<calcChain xmlns="http://schemas.openxmlformats.org/spreadsheetml/2006/main">
  <c r="L38" i="9" l="1"/>
  <c r="L37" i="9" s="1"/>
  <c r="K37" i="9"/>
  <c r="J37" i="9"/>
  <c r="L36" i="9"/>
  <c r="K35" i="9"/>
  <c r="L35" i="9" s="1"/>
  <c r="L34" i="9"/>
  <c r="L33" i="9"/>
  <c r="L32" i="9"/>
  <c r="K31" i="9"/>
  <c r="L31" i="9" s="1"/>
  <c r="L30" i="9"/>
  <c r="K29" i="9"/>
  <c r="L29" i="9" s="1"/>
  <c r="L28" i="9" s="1"/>
  <c r="J28" i="9"/>
  <c r="J27" i="9"/>
  <c r="L27" i="9" s="1"/>
  <c r="K26" i="9"/>
  <c r="J26" i="9"/>
  <c r="K25" i="9"/>
  <c r="J25" i="9"/>
  <c r="K24" i="9"/>
  <c r="L24" i="9" s="1"/>
  <c r="J23" i="9"/>
  <c r="L23" i="9" s="1"/>
  <c r="K22" i="9"/>
  <c r="J22" i="9"/>
  <c r="K21" i="9"/>
  <c r="J21" i="9"/>
  <c r="L21" i="9" s="1"/>
  <c r="K20" i="9"/>
  <c r="L20" i="9" s="1"/>
  <c r="L26" i="9" l="1"/>
  <c r="K28" i="9"/>
  <c r="L22" i="9"/>
  <c r="L25" i="9"/>
  <c r="J19" i="9"/>
  <c r="K19" i="9"/>
  <c r="K39" i="9" s="1"/>
  <c r="L19" i="9" l="1"/>
  <c r="L39" i="9" s="1"/>
  <c r="J39" i="9"/>
  <c r="O22" i="8" l="1"/>
  <c r="N22" i="8"/>
  <c r="Z21" i="8"/>
  <c r="L21" i="8"/>
  <c r="L20" i="8" s="1"/>
  <c r="K20" i="8"/>
  <c r="J20" i="8"/>
  <c r="Z19" i="8"/>
  <c r="L19" i="8"/>
  <c r="L18" i="8" s="1"/>
  <c r="K18" i="8"/>
  <c r="K22" i="8" s="1"/>
  <c r="J18" i="8"/>
  <c r="J22" i="8" s="1"/>
  <c r="Z21" i="7"/>
  <c r="L19" i="7"/>
  <c r="L18" i="7" s="1"/>
  <c r="K18" i="7"/>
  <c r="J18" i="7"/>
  <c r="O22" i="7"/>
  <c r="N22" i="7"/>
  <c r="L21" i="7"/>
  <c r="L20" i="7" s="1"/>
  <c r="K20" i="7"/>
  <c r="J20" i="7"/>
  <c r="J22" i="7" s="1"/>
  <c r="Z19" i="7"/>
  <c r="J23" i="6"/>
  <c r="K23" i="6"/>
  <c r="L24" i="6"/>
  <c r="L25" i="6"/>
  <c r="L26" i="6"/>
  <c r="L27" i="6"/>
  <c r="Z27" i="6"/>
  <c r="K19" i="6"/>
  <c r="L23" i="6" l="1"/>
  <c r="L22" i="8"/>
  <c r="L22" i="7"/>
  <c r="K22" i="7"/>
  <c r="K18" i="6"/>
  <c r="J20" i="6"/>
  <c r="L20" i="6" s="1"/>
  <c r="E22" i="6"/>
  <c r="O28" i="6"/>
  <c r="N28" i="6"/>
  <c r="Z22" i="6"/>
  <c r="L22" i="6"/>
  <c r="L21" i="6"/>
  <c r="Z19" i="6"/>
  <c r="O36" i="5"/>
  <c r="N36" i="5"/>
  <c r="K33" i="5"/>
  <c r="J33" i="5"/>
  <c r="L34" i="5"/>
  <c r="K21" i="5"/>
  <c r="J22" i="5"/>
  <c r="J29" i="5"/>
  <c r="J26" i="5"/>
  <c r="J23" i="5"/>
  <c r="K20" i="5"/>
  <c r="J20" i="5"/>
  <c r="J18" i="5" l="1"/>
  <c r="J36" i="5" s="1"/>
  <c r="J19" i="6"/>
  <c r="K28" i="6"/>
  <c r="L19" i="6" l="1"/>
  <c r="L18" i="6" s="1"/>
  <c r="L28" i="6" s="1"/>
  <c r="J18" i="6"/>
  <c r="J28" i="6" s="1"/>
  <c r="Z35" i="5" l="1"/>
  <c r="L35" i="5"/>
  <c r="L33" i="5" s="1"/>
  <c r="Z32" i="5"/>
  <c r="L32" i="5"/>
  <c r="Z31" i="5"/>
  <c r="L31" i="5"/>
  <c r="L30" i="5"/>
  <c r="Z29" i="5"/>
  <c r="K29" i="5"/>
  <c r="L29" i="5" s="1"/>
  <c r="Z28" i="5"/>
  <c r="L28" i="5"/>
  <c r="L27" i="5"/>
  <c r="Z26" i="5"/>
  <c r="K26" i="5"/>
  <c r="L26" i="5" s="1"/>
  <c r="L25" i="5"/>
  <c r="L24" i="5"/>
  <c r="Z23" i="5"/>
  <c r="K23" i="5"/>
  <c r="L22" i="5"/>
  <c r="Z21" i="5"/>
  <c r="L21" i="5"/>
  <c r="L20" i="5"/>
  <c r="Z19" i="5"/>
  <c r="L19" i="5"/>
  <c r="Z31" i="4"/>
  <c r="Z29" i="4"/>
  <c r="Z28" i="4"/>
  <c r="Z26" i="4"/>
  <c r="Z23" i="4"/>
  <c r="Z21" i="4"/>
  <c r="T29" i="4"/>
  <c r="T26" i="4"/>
  <c r="T23" i="4"/>
  <c r="T21" i="4"/>
  <c r="T19" i="4"/>
  <c r="L23" i="5" l="1"/>
  <c r="L18" i="5" s="1"/>
  <c r="L36" i="5" s="1"/>
  <c r="K18" i="5"/>
  <c r="K36" i="5" s="1"/>
  <c r="J18" i="4" l="1"/>
  <c r="K29" i="4" l="1"/>
  <c r="K26" i="4"/>
  <c r="K23" i="4"/>
  <c r="K18" i="4" s="1"/>
  <c r="L20" i="4" l="1"/>
  <c r="L21" i="4"/>
  <c r="L22" i="4"/>
  <c r="L23" i="4"/>
  <c r="L24" i="4"/>
  <c r="L25" i="4"/>
  <c r="L26" i="4"/>
  <c r="L27" i="4"/>
  <c r="L28" i="4"/>
  <c r="L29" i="4"/>
  <c r="L30" i="4"/>
  <c r="L31" i="4"/>
  <c r="L32" i="4"/>
  <c r="Z34" i="4" l="1"/>
  <c r="Z32" i="4"/>
  <c r="Z19" i="4"/>
  <c r="L34" i="4" l="1"/>
  <c r="J33" i="4" l="1"/>
  <c r="J35" i="4" s="1"/>
  <c r="L19" i="4" l="1"/>
  <c r="L18" i="4" s="1"/>
  <c r="K33" i="4"/>
  <c r="K35" i="4" s="1"/>
  <c r="L33" i="4"/>
  <c r="L35" i="4" l="1"/>
</calcChain>
</file>

<file path=xl/comments1.xml><?xml version="1.0" encoding="utf-8"?>
<comments xmlns="http://schemas.openxmlformats.org/spreadsheetml/2006/main">
  <authors>
    <author>Автор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разница большая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сколько трубы?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документов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документов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сколько трубы?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сколько трубы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документов</t>
        </r>
      </text>
    </comment>
  </commentList>
</comments>
</file>

<file path=xl/sharedStrings.xml><?xml version="1.0" encoding="utf-8"?>
<sst xmlns="http://schemas.openxmlformats.org/spreadsheetml/2006/main" count="762" uniqueCount="140">
  <si>
    <t>№ п/п</t>
  </si>
  <si>
    <t>Наименование регулируемых услуг (товаров, работ) и обслуживаемая территория</t>
  </si>
  <si>
    <t>Информация о плановых и фактических объемах предоставления регулируемых услуг</t>
  </si>
  <si>
    <t>Наименование мероприятий</t>
  </si>
  <si>
    <t>единица измерения</t>
  </si>
  <si>
    <t>Факт</t>
  </si>
  <si>
    <t>Период предоставленияуслуги в рамках инвестиционной программы</t>
  </si>
  <si>
    <t>Отчет о прибылях и убытках*</t>
  </si>
  <si>
    <t>Сумма инвестиционной программы</t>
  </si>
  <si>
    <t>План</t>
  </si>
  <si>
    <t>Отклонение</t>
  </si>
  <si>
    <t>Причины отклонения</t>
  </si>
  <si>
    <t>Информация о фактических условиях и размеррах финансирования инвестиционной программы, тысяч тенге</t>
  </si>
  <si>
    <t>Собственные средства</t>
  </si>
  <si>
    <t>Амортизация</t>
  </si>
  <si>
    <t>Прибыль</t>
  </si>
  <si>
    <t>Заемные средства</t>
  </si>
  <si>
    <t>Бюджетные средства</t>
  </si>
  <si>
    <t>Информация о сопоставлении фактических показателей исполнения инвестиционной программы с показателями, утвержленными в инвестиционной программе **</t>
  </si>
  <si>
    <t>факт прошлого года</t>
  </si>
  <si>
    <t>факт текущего года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</si>
  <si>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</si>
  <si>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</si>
  <si>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план</t>
  </si>
  <si>
    <t>факт</t>
  </si>
  <si>
    <t>Снижение аварийности, по годам реализации в зависимости от утвержденной инвестиционной программы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</si>
  <si>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</si>
  <si>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</si>
  <si>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1.1.</t>
  </si>
  <si>
    <t>1.2.</t>
  </si>
  <si>
    <t>2. Приобретение оборудования и спец.техники</t>
  </si>
  <si>
    <t>2.1.</t>
  </si>
  <si>
    <t>2.2.</t>
  </si>
  <si>
    <t>шт</t>
  </si>
  <si>
    <t>-</t>
  </si>
  <si>
    <t>*</t>
  </si>
  <si>
    <t>Итого:</t>
  </si>
  <si>
    <t>Предприятие теплоэнергетики</t>
  </si>
  <si>
    <t>ед.измерения</t>
  </si>
  <si>
    <t>Кол-во в натуральных показателях</t>
  </si>
  <si>
    <t>2020 год</t>
  </si>
  <si>
    <t>2.3.</t>
  </si>
  <si>
    <t>За счет проведения тендерных процедур на закуп ТМЦ</t>
  </si>
  <si>
    <t>Не исполнение. В связи с отказом в коректировке инвестиционной программы на 2020 год.</t>
  </si>
  <si>
    <t>Улучшение производственных показателей%, по годам реализации в зависимости от утвержденной инвестиционной программы</t>
  </si>
  <si>
    <t>Экономия, в связи с закупом ТМЦ</t>
  </si>
  <si>
    <t>Замена участка теплосети теплоснабжения складской базы УКСа п.Рудник</t>
  </si>
  <si>
    <t xml:space="preserve">выполнение работ </t>
  </si>
  <si>
    <t>Замена участка теплосети."ВЫНОС ТЕПЛОСЕТИ Д820 ММ от ЮЗК в районе ОБРУШЕНИЯ"</t>
  </si>
  <si>
    <t>Замена участка теплосети. Теплосеть №5 в районе УКЦ</t>
  </si>
  <si>
    <t>приобретение тмц</t>
  </si>
  <si>
    <t>Замена участка теплосети. Теплосеть Акчи-спасского карьера 1-очередь</t>
  </si>
  <si>
    <t xml:space="preserve">Замена участка теплосети. Тепломагистраль от камеры 10 до шахты восточная. Район шахты 31 </t>
  </si>
  <si>
    <t>Вынос теплосети Д820мм от ЮЗК в р/не обрушения</t>
  </si>
  <si>
    <t>км</t>
  </si>
  <si>
    <t>тн</t>
  </si>
  <si>
    <t>Экономия. При фактическом выполнении работ</t>
  </si>
  <si>
    <t>1. Замена участков тепловых сетей</t>
  </si>
  <si>
    <t>Передача, распределения тепловой энергией</t>
  </si>
  <si>
    <t>Приобретение седельного тягача</t>
  </si>
  <si>
    <t>услуга по передаче, распределение тепловой энергией</t>
  </si>
  <si>
    <t>1.3.</t>
  </si>
  <si>
    <t>1.4.</t>
  </si>
  <si>
    <t>1.5.</t>
  </si>
  <si>
    <t>1.6.</t>
  </si>
  <si>
    <t>услуга подача воды по распределительным сетям</t>
  </si>
  <si>
    <t>Подача воды по распределительным сетям</t>
  </si>
  <si>
    <t>Капитальный ремонт водопроводных сетей ТВС ПТЭ. Водовод на шх.67 участок рудник Степной</t>
  </si>
  <si>
    <t>Замена участка водопроводных сетей. "ВОДОВОД на шахте 67"</t>
  </si>
  <si>
    <t>Замена участка водопроводных сетей. "ПРОИЗВОД-ЫЙ ВОДОПРОВОД 1-ОЧЕРЕДЬ ПРОИЗ.АКЧИ-СПАСК.КАРЬЕРА"</t>
  </si>
  <si>
    <t>Замена участка водопроводных сетей. "ВН/ПЛОЩ. Х/П В/ПРОВОД ПРОМ.ПЛОЩ.АННЕНСК.Р-КА"</t>
  </si>
  <si>
    <t>Замена участка водопроводных сетей. "ВОДОВОД ВНЕШ.СЕТИ ОФ-3 (от II-го подъема до СОФ-3, 3355м)"</t>
  </si>
  <si>
    <t>Вынос Дюкера Бекбулатской</t>
  </si>
  <si>
    <t>услуга</t>
  </si>
  <si>
    <t>Приобретение полуприцепа бортовой для седельного тягача</t>
  </si>
  <si>
    <t>Приобретение спец.техники УАЗ ферма 390945</t>
  </si>
  <si>
    <t>услуга подача воды по распределительным сетям (тех.вода)</t>
  </si>
  <si>
    <t>Подача воды по распределительным сетям (тех.вода)</t>
  </si>
  <si>
    <t>Капитальный ремонт водопроводных сетей ТВС ПТЭ. Площадочные сети водовода ЮЗК</t>
  </si>
  <si>
    <t xml:space="preserve">Приобретение спецтехники ГАЗ 33081 Егерь </t>
  </si>
  <si>
    <t>Приобретение автокран на базе шасси КАМАЗ-65115</t>
  </si>
  <si>
    <t>Приобретение сварочного агрегата АДД-4004</t>
  </si>
  <si>
    <t>Подача воды по распределительным сетям (пром.вода)</t>
  </si>
  <si>
    <t>услуга подача воды по распределительным сетям (пром.вода)</t>
  </si>
  <si>
    <t>Трубопровод очищенной воды</t>
  </si>
  <si>
    <t>услуга отвод сточных вод</t>
  </si>
  <si>
    <t>Отвод сточных вод</t>
  </si>
  <si>
    <t>Напорный коллектор хозфекальной  канализации от насосной перекачки</t>
  </si>
  <si>
    <t>Замена запорной арматуры на канализационной насосной станции шх.65</t>
  </si>
  <si>
    <t>1. Капитальные ремонты</t>
  </si>
  <si>
    <t>Производство тепловой энергии</t>
  </si>
  <si>
    <t>Капитальный ремонт водогрейного котла ПТВП-100 ст 2</t>
  </si>
  <si>
    <t>котел</t>
  </si>
  <si>
    <t xml:space="preserve">Экономия. При фактическом выполнении работ, были выявлены участки, не нуждающиеся в замене. </t>
  </si>
  <si>
    <t>Обеспечить надежное и бесперебойное производство тепловой энергии для потребителей;</t>
  </si>
  <si>
    <t>1.1.1.</t>
  </si>
  <si>
    <t>Труба ф32х3мм ст. 20 (мерная L9-12м) ГОСТ 8734-75</t>
  </si>
  <si>
    <t>1.1.2.</t>
  </si>
  <si>
    <t>ТРУБА Ф60Х4 СТ 20ПВ ТУ: 14-3-460-2009</t>
  </si>
  <si>
    <t>Сгласно проведенным тендерным процедурам</t>
  </si>
  <si>
    <t>1.1.3.</t>
  </si>
  <si>
    <t>ЗАДВИЖКА 30С 964НЖ ДУ 400 РУ25 С ЭЛЕКТРОПРИВОДОМ ГЗ-В-900/24</t>
  </si>
  <si>
    <t>Капитальный ремонт водогрейного котла КВТК-100/150 ст 1</t>
  </si>
  <si>
    <t>1.2.1.</t>
  </si>
  <si>
    <t>1.2.2.</t>
  </si>
  <si>
    <t>ТРУБА ф32х3мм СТ. 20 (мерная L9-12м) ГОСТ 8734-75</t>
  </si>
  <si>
    <t>1.2.3.</t>
  </si>
  <si>
    <t>Приобретение мазутного насоса МВН-10</t>
  </si>
  <si>
    <t>Бесперебойная подача мазутного топлива на на розжиг паровых и водогрйных котлов на Тепловой станции №2</t>
  </si>
  <si>
    <t>Приобретение насоса ЦНСГ 38/198</t>
  </si>
  <si>
    <t>Бесперебойная подача питательной воды на паровые котлы КЕ 25/14 на Тепловой станции №2 и ДКВР 10/13 на Тепловой станции №1</t>
  </si>
  <si>
    <t>Выпрямитель сварочный многопостовой ВДМ-1601-С-УЗ</t>
  </si>
  <si>
    <t>Экономия. За счет проведения тендерных процедур</t>
  </si>
  <si>
    <t>Своевременное проведения текущих и капитальных ремонтов. Среди различных аппаратов для электродуговой сварки выделяются устройства, Сварочный аппарат способен не только повышать силу тока, необходимую для плавления кромок металлов, но и выравнивать переменную частоту напряжения до постоянного значения. Это позволяет лучше формировать швы, уменьшает разбрызгивание жидкого металла, и дает более прочное соединение</t>
  </si>
  <si>
    <t>2.4.</t>
  </si>
  <si>
    <t>Приобретение кран-балки 5тн</t>
  </si>
  <si>
    <t>Предназначено для разгрузочно-погрузочных работ, для подъема габаритных тяжелых грузов. Маневренность и небольшие параметры крана мостового подвесного двухпролетного позволяет осуществлять рабочий процесс в труднодоступных и узких местах.</t>
  </si>
  <si>
    <t>2.5.</t>
  </si>
  <si>
    <t>Трактор гусеничный тягового класса 25</t>
  </si>
  <si>
    <t xml:space="preserve"> для транспортировки угля в приемные бункера паровых и водогрейных котлов Тепловой станции №1 и Тепловой станции №2. а так же для приема угля который необходим для выработки тепловой энергии в виде папа и горячей воды. </t>
  </si>
  <si>
    <t>2.6.</t>
  </si>
  <si>
    <t>Камаз (Самосвал) - 55111 г/п 13тн</t>
  </si>
  <si>
    <t xml:space="preserve"> </t>
  </si>
  <si>
    <t>2.7.</t>
  </si>
  <si>
    <t xml:space="preserve">Замена  токарно-винторезного станка </t>
  </si>
  <si>
    <t>Для проведения текучих и капитальных ремонтов и подготовки к ОЗП.</t>
  </si>
  <si>
    <t>2.8.</t>
  </si>
  <si>
    <t>Станок с абразивным кругом ТОС-400</t>
  </si>
  <si>
    <t>3. Проектные работы</t>
  </si>
  <si>
    <t>3.1.</t>
  </si>
  <si>
    <t>Расходомер - счетчик безнапорных потоков СТРИМ-03</t>
  </si>
  <si>
    <t>комплект</t>
  </si>
  <si>
    <t>Контроль за объемом сбросов золошлаковых откодов ао каналу ГЗУ</t>
  </si>
  <si>
    <t>Экономия. По факту выполненных работа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</si>
  <si>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</si>
  <si>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</si>
  <si>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</si>
  <si>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</si>
  <si>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</si>
  <si>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 xml:space="preserve">Информация об исполнении утвержденной инвестиционной программы по итогам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</si>
</sst>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[$€-1]_-;\-* #,##0.00[$€-1]_-;_-* &quot;-&quot;??[$€-1]_-"/>
    <numFmt numFmtId="165" formatCode="_-* #,##0.00_р_._-;\-* #,##0.00_р_._-;_-* &quot;-&quot;??_р_._-;_-@_-"/>
    <numFmt numFmtId="166" formatCode="#,##0.000"/>
    <numFmt numFmtId="167" formatCode="0.00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474747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4" fillId="0" borderId="0"/>
    <xf numFmtId="0" fontId="5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27">
    <xf numFmtId="0" fontId="0" fillId="0" borderId="0" xfId="0"/>
    <xf numFmtId="0" fontId="3" fillId="2" borderId="1" xfId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2" borderId="3" xfId="1" applyFont="1" applyFill="1" applyBorder="1" applyAlignment="1" applyProtection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4" fillId="2" borderId="1" xfId="2" applyNumberFormat="1" applyFont="1" applyFill="1" applyBorder="1" applyAlignment="1" applyProtection="1">
      <alignment vertical="center" wrapText="1"/>
    </xf>
    <xf numFmtId="4" fontId="3" fillId="2" borderId="3" xfId="1" applyNumberFormat="1" applyFont="1" applyFill="1" applyBorder="1" applyAlignment="1" applyProtection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4" fillId="3" borderId="1" xfId="2" applyNumberFormat="1" applyFont="1" applyFill="1" applyBorder="1" applyAlignment="1" applyProtection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3" fontId="17" fillId="0" borderId="1" xfId="19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3" fontId="19" fillId="0" borderId="1" xfId="19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3" fontId="18" fillId="0" borderId="1" xfId="0" applyNumberFormat="1" applyFont="1" applyBorder="1" applyAlignment="1"/>
    <xf numFmtId="43" fontId="15" fillId="0" borderId="1" xfId="0" applyNumberFormat="1" applyFont="1" applyBorder="1" applyAlignment="1"/>
    <xf numFmtId="167" fontId="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43" fontId="16" fillId="0" borderId="1" xfId="7" applyFont="1" applyBorder="1" applyAlignment="1"/>
    <xf numFmtId="0" fontId="9" fillId="0" borderId="9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12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16" fontId="9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" fontId="16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24" fillId="0" borderId="0" xfId="0" applyFont="1" applyFill="1"/>
    <xf numFmtId="0" fontId="18" fillId="0" borderId="0" xfId="0" applyFont="1" applyFill="1" applyAlignment="1">
      <alignment horizontal="right" vertical="center"/>
    </xf>
    <xf numFmtId="0" fontId="25" fillId="0" borderId="0" xfId="3" applyFont="1" applyFill="1" applyAlignment="1">
      <alignment horizontal="right" vertical="center" wrapText="1"/>
    </xf>
    <xf numFmtId="0" fontId="18" fillId="0" borderId="0" xfId="3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26" fillId="0" borderId="0" xfId="3" applyFont="1" applyFill="1" applyAlignment="1">
      <alignment horizontal="right" vertical="center"/>
    </xf>
    <xf numFmtId="4" fontId="27" fillId="0" borderId="0" xfId="0" applyNumberFormat="1" applyFont="1" applyFill="1" applyAlignment="1">
      <alignment horizontal="left"/>
    </xf>
    <xf numFmtId="4" fontId="27" fillId="0" borderId="0" xfId="0" applyNumberFormat="1" applyFont="1" applyFill="1"/>
    <xf numFmtId="0" fontId="27" fillId="0" borderId="0" xfId="0" applyFont="1" applyFill="1"/>
    <xf numFmtId="0" fontId="17" fillId="0" borderId="0" xfId="0" applyFont="1" applyFill="1" applyAlignment="1">
      <alignment horizontal="right" vertical="center"/>
    </xf>
    <xf numFmtId="4" fontId="17" fillId="0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4" fontId="4" fillId="0" borderId="1" xfId="2" applyNumberFormat="1" applyFont="1" applyFill="1" applyBorder="1" applyAlignment="1" applyProtection="1">
      <alignment vertical="center" wrapText="1"/>
    </xf>
    <xf numFmtId="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4" fontId="19" fillId="0" borderId="0" xfId="0" applyNumberFormat="1" applyFont="1" applyFill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29" fillId="0" borderId="0" xfId="0" applyNumberFormat="1" applyFont="1" applyFill="1" applyAlignment="1">
      <alignment vertical="center"/>
    </xf>
  </cellXfs>
  <cellStyles count="20">
    <cellStyle name="Гиперссылка 2 4" xfId="3"/>
    <cellStyle name="Обычный" xfId="0" builtinId="0"/>
    <cellStyle name="Обычный 2" xfId="5"/>
    <cellStyle name="Обычный 2 65 2 2" xfId="8"/>
    <cellStyle name="Обычный 3" xfId="4"/>
    <cellStyle name="Обычный 3 4 10" xfId="17"/>
    <cellStyle name="Обычный 4" xfId="12"/>
    <cellStyle name="Обычный 63 2" xfId="9"/>
    <cellStyle name="Обычный 63 2 2" xfId="18"/>
    <cellStyle name="Обычный 92" xfId="1"/>
    <cellStyle name="Финансовый" xfId="19" builtinId="3"/>
    <cellStyle name="Финансовый 2" xfId="16"/>
    <cellStyle name="Финансовый 3" xfId="2"/>
    <cellStyle name="Финансовый 3 2" xfId="14"/>
    <cellStyle name="Финансовый 3 3" xfId="10"/>
    <cellStyle name="Финансовый 4" xfId="6"/>
    <cellStyle name="Финансовый 4 2" xfId="15"/>
    <cellStyle name="Финансовый 5" xfId="7"/>
    <cellStyle name="Финансовый 76" xfId="11"/>
    <cellStyle name="Финансовый 76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0;&#1090;&#1072;\&#1076;&#1072;&#1088;&#1077;&#1084;%202024-2025%2007.09.2020\&#1080;&#1089;&#1087;&#1086;&#1083;&#1085;&#1077;&#1085;&#1080;&#1077;%202020\&#1087;&#1088;&#1080;&#1083;&#1086;&#1078;&#1077;&#1085;&#1080;&#1077;%206%20&#1048;&#1085;&#1074;&#1077;&#1089;&#1090;%20&#1087;&#1088;&#1086;&#1075;%20(1)%20(&#1040;&#1074;&#1090;&#1086;&#1089;&#1086;&#1093;&#1088;&#1072;&#1085;&#1077;&#1085;&#1085;&#1099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aritai\Desktop\24-25%20&#1044;&#1050;&#1056;&#1045;&#1052;\&#1082;&#1086;&#1088;&#1088;&#1077;&#1082;&#1090;&#1080;&#1088;&#1086;&#1074;&#1082;&#1072;%202020%20&#1075;&#1086;&#1076;\&#1088;&#1072;&#1089;&#1095;&#1077;&#1090;%20&#1080;&#1079;&#1085;&#1086;&#1089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ygashi\AppData\Local\Microsoft\Windows\INetCache\Content.Outlook\2SRRJM5C\&#1055;&#1088;&#1080;&#1083;&#1086;&#1078;&#1077;&#1085;&#1080;&#1077;%201%20-%202020%20&#1075;&#1086;&#1076;%20&#1090;&#1074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2 (2)"/>
      <sheetName val="Форма 12"/>
      <sheetName val="финансирование"/>
    </sheetNames>
    <sheetDataSet>
      <sheetData sheetId="0"/>
      <sheetData sheetId="1">
        <row r="10">
          <cell r="C10">
            <v>76746.929999999993</v>
          </cell>
        </row>
        <row r="32">
          <cell r="D32">
            <v>1013.3919999999998</v>
          </cell>
        </row>
        <row r="33">
          <cell r="D33">
            <v>1720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"/>
      <sheetName val="пить"/>
      <sheetName val="тех.вода"/>
      <sheetName val="ТЭ ТМЦ"/>
      <sheetName val="пить ТМЦ"/>
      <sheetName val="тех ТМЦ"/>
      <sheetName val="пром ТМЦ"/>
      <sheetName val="отвод ТМЦ"/>
    </sheetNames>
    <sheetDataSet>
      <sheetData sheetId="0">
        <row r="5">
          <cell r="Q5">
            <v>0.78314676616915424</v>
          </cell>
        </row>
        <row r="6">
          <cell r="Q6">
            <v>0.86153673929166152</v>
          </cell>
        </row>
        <row r="7">
          <cell r="Q7">
            <v>0.87702214188883854</v>
          </cell>
        </row>
        <row r="8">
          <cell r="Q8">
            <v>0.83253880943649905</v>
          </cell>
        </row>
        <row r="9">
          <cell r="Q9">
            <v>0.5313199105145413</v>
          </cell>
        </row>
      </sheetData>
      <sheetData sheetId="1">
        <row r="5">
          <cell r="Q5">
            <v>0.33079268292682928</v>
          </cell>
        </row>
      </sheetData>
      <sheetData sheetId="2">
        <row r="5">
          <cell r="Q5">
            <v>0.19550373134328358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дача ТЭ"/>
      <sheetName val="Вода питьевая"/>
      <sheetName val="Вода техническая"/>
      <sheetName val="Вода промышленная"/>
      <sheetName val="отвод сточных вод"/>
    </sheetNames>
    <sheetDataSet>
      <sheetData sheetId="0" refreshError="1"/>
      <sheetData sheetId="1" refreshError="1"/>
      <sheetData sheetId="2" refreshError="1">
        <row r="24">
          <cell r="E24">
            <v>40193.800000000003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9695703.1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jl:39695703.10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9695703.10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jl:39695703.1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jl:39695703.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73"/>
  <sheetViews>
    <sheetView tabSelected="1" topLeftCell="B9" zoomScale="50" zoomScaleNormal="50" workbookViewId="0">
      <selection activeCell="K9" sqref="K9"/>
    </sheetView>
  </sheetViews>
  <sheetFormatPr defaultColWidth="9.140625" defaultRowHeight="18.75" x14ac:dyDescent="0.3"/>
  <cols>
    <col min="1" max="1" width="7.140625" style="3" customWidth="1"/>
    <col min="2" max="2" width="30.42578125" style="16" customWidth="1"/>
    <col min="3" max="3" width="33.7109375" style="3" customWidth="1"/>
    <col min="4" max="5" width="9.140625" style="3"/>
    <col min="6" max="12" width="17.140625" style="3" customWidth="1"/>
    <col min="13" max="13" width="48" style="3" customWidth="1"/>
    <col min="14" max="25" width="17.140625" style="3" customWidth="1"/>
    <col min="26" max="26" width="36.28515625" style="3" customWidth="1"/>
    <col min="27" max="27" width="43.42578125" style="3" customWidth="1"/>
    <col min="28" max="16384" width="9.140625" style="3"/>
  </cols>
  <sheetData>
    <row r="1" spans="1:27" s="81" customFormat="1" ht="15.75" hidden="1" customHeight="1" x14ac:dyDescent="0.25">
      <c r="A1" s="76"/>
      <c r="B1" s="76"/>
      <c r="C1" s="77"/>
      <c r="D1" s="76"/>
      <c r="E1" s="76"/>
      <c r="F1" s="76"/>
      <c r="G1" s="76"/>
      <c r="H1" s="76"/>
      <c r="I1" s="78"/>
      <c r="J1" s="78"/>
      <c r="K1" s="78"/>
      <c r="L1" s="79"/>
      <c r="M1" s="78"/>
      <c r="N1" s="78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80" t="s">
        <v>134</v>
      </c>
    </row>
    <row r="2" spans="1:27" s="81" customFormat="1" ht="15.75" hidden="1" x14ac:dyDescent="0.25">
      <c r="A2" s="76"/>
      <c r="B2" s="76"/>
      <c r="C2" s="77"/>
      <c r="D2" s="76"/>
      <c r="E2" s="76"/>
      <c r="F2" s="76"/>
      <c r="G2" s="76"/>
      <c r="H2" s="76"/>
      <c r="I2" s="78"/>
      <c r="J2" s="78"/>
      <c r="K2" s="78"/>
      <c r="L2" s="79"/>
      <c r="M2" s="78"/>
      <c r="N2" s="78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82" t="s">
        <v>135</v>
      </c>
    </row>
    <row r="3" spans="1:27" s="81" customFormat="1" ht="15.75" hidden="1" x14ac:dyDescent="0.25">
      <c r="A3" s="76"/>
      <c r="B3" s="76"/>
      <c r="C3" s="77"/>
      <c r="D3" s="76"/>
      <c r="E3" s="76"/>
      <c r="F3" s="76"/>
      <c r="G3" s="76"/>
      <c r="H3" s="76"/>
      <c r="I3" s="78"/>
      <c r="J3" s="78"/>
      <c r="K3" s="78"/>
      <c r="L3" s="79"/>
      <c r="M3" s="78"/>
      <c r="N3" s="78"/>
      <c r="O3" s="76"/>
      <c r="P3" s="76"/>
      <c r="Q3" s="76"/>
      <c r="R3" s="76"/>
      <c r="S3" s="76"/>
      <c r="T3" s="76"/>
      <c r="U3" s="76"/>
      <c r="V3" s="76"/>
      <c r="W3" s="76"/>
      <c r="X3" s="76"/>
      <c r="Y3" s="83"/>
      <c r="Z3" s="84" t="s">
        <v>136</v>
      </c>
      <c r="AA3" s="85"/>
    </row>
    <row r="4" spans="1:27" s="81" customFormat="1" ht="15.75" hidden="1" x14ac:dyDescent="0.25">
      <c r="A4" s="76"/>
      <c r="B4" s="76"/>
      <c r="C4" s="77"/>
      <c r="D4" s="76"/>
      <c r="E4" s="76"/>
      <c r="F4" s="76"/>
      <c r="G4" s="76"/>
      <c r="H4" s="76"/>
      <c r="I4" s="78"/>
      <c r="J4" s="78"/>
      <c r="K4" s="78"/>
      <c r="L4" s="79"/>
      <c r="M4" s="78"/>
      <c r="N4" s="78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82" t="s">
        <v>137</v>
      </c>
      <c r="AA4" s="86"/>
    </row>
    <row r="5" spans="1:27" s="81" customFormat="1" ht="15.75" hidden="1" customHeight="1" x14ac:dyDescent="0.25">
      <c r="A5" s="76"/>
      <c r="B5" s="76"/>
      <c r="C5" s="77"/>
      <c r="D5" s="76"/>
      <c r="E5" s="76"/>
      <c r="F5" s="76"/>
      <c r="G5" s="76"/>
      <c r="H5" s="76"/>
      <c r="I5" s="78"/>
      <c r="J5" s="78"/>
      <c r="K5" s="78"/>
      <c r="L5" s="79"/>
      <c r="M5" s="78"/>
      <c r="N5" s="78"/>
      <c r="O5" s="78"/>
      <c r="P5" s="76"/>
      <c r="Q5" s="76"/>
      <c r="R5" s="76"/>
      <c r="S5" s="76"/>
      <c r="T5" s="76"/>
      <c r="U5" s="76"/>
      <c r="V5" s="76"/>
      <c r="W5" s="76"/>
      <c r="X5" s="76"/>
      <c r="Y5" s="76"/>
      <c r="Z5" s="82"/>
      <c r="AA5" s="85"/>
    </row>
    <row r="6" spans="1:27" s="81" customFormat="1" ht="15.75" hidden="1" customHeight="1" x14ac:dyDescent="0.25">
      <c r="A6" s="76"/>
      <c r="B6" s="76"/>
      <c r="C6" s="77"/>
      <c r="D6" s="76"/>
      <c r="E6" s="76"/>
      <c r="F6" s="76"/>
      <c r="G6" s="76"/>
      <c r="H6" s="76"/>
      <c r="I6" s="78"/>
      <c r="J6" s="78"/>
      <c r="K6" s="78"/>
      <c r="L6" s="87">
        <v>60.56</v>
      </c>
      <c r="M6" s="88">
        <v>96.01</v>
      </c>
      <c r="N6" s="88">
        <v>95.72</v>
      </c>
      <c r="O6" s="89"/>
      <c r="P6" s="89"/>
      <c r="Q6" s="89"/>
      <c r="R6" s="89">
        <v>98.985833330000006</v>
      </c>
      <c r="S6" s="89">
        <v>95.472289549999999</v>
      </c>
      <c r="T6" s="89">
        <v>95.183925549999998</v>
      </c>
      <c r="U6" s="89"/>
      <c r="V6" s="76"/>
      <c r="W6" s="76"/>
      <c r="X6" s="76"/>
      <c r="Y6" s="76"/>
      <c r="Z6" s="82" t="s">
        <v>138</v>
      </c>
      <c r="AA6" s="85"/>
    </row>
    <row r="7" spans="1:27" s="81" customFormat="1" ht="15.75" hidden="1" customHeight="1" x14ac:dyDescent="0.25">
      <c r="A7" s="76"/>
      <c r="B7" s="76"/>
      <c r="C7" s="77"/>
      <c r="D7" s="76"/>
      <c r="E7" s="76"/>
      <c r="F7" s="76"/>
      <c r="G7" s="76"/>
      <c r="H7" s="76"/>
      <c r="I7" s="78"/>
      <c r="J7" s="78"/>
      <c r="K7" s="78"/>
      <c r="L7" s="87"/>
      <c r="M7" s="88"/>
      <c r="N7" s="88"/>
      <c r="O7" s="89"/>
      <c r="P7" s="89"/>
      <c r="Q7" s="89"/>
      <c r="R7" s="89"/>
      <c r="S7" s="89"/>
      <c r="T7" s="89"/>
      <c r="U7" s="89"/>
      <c r="V7" s="76"/>
      <c r="W7" s="76"/>
      <c r="X7" s="76"/>
      <c r="Y7" s="76"/>
      <c r="Z7" s="90"/>
    </row>
    <row r="8" spans="1:27" s="81" customFormat="1" ht="15.75" hidden="1" customHeight="1" x14ac:dyDescent="0.25">
      <c r="A8" s="76"/>
      <c r="B8" s="76"/>
      <c r="C8" s="77"/>
      <c r="D8" s="76"/>
      <c r="E8" s="76"/>
      <c r="F8" s="76"/>
      <c r="G8" s="76"/>
      <c r="H8" s="76"/>
      <c r="I8" s="78"/>
      <c r="J8" s="78"/>
      <c r="K8" s="78"/>
      <c r="L8" s="79"/>
      <c r="M8" s="78"/>
      <c r="N8" s="78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90"/>
    </row>
    <row r="9" spans="1:27" s="81" customFormat="1" ht="20.25" x14ac:dyDescent="0.25">
      <c r="A9" s="76"/>
      <c r="B9" s="76"/>
      <c r="C9" s="77"/>
      <c r="D9" s="76"/>
      <c r="E9" s="76"/>
      <c r="F9" s="76"/>
      <c r="G9" s="76"/>
      <c r="H9" s="76"/>
      <c r="I9" s="78"/>
      <c r="J9" s="78"/>
      <c r="K9" s="126" t="s">
        <v>139</v>
      </c>
      <c r="L9" s="126"/>
      <c r="M9" s="126"/>
      <c r="N9" s="126"/>
      <c r="O9" s="12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7" s="81" customFormat="1" ht="15.75" x14ac:dyDescent="0.25">
      <c r="B10" s="91"/>
      <c r="C10" s="92"/>
      <c r="D10" s="91"/>
      <c r="E10" s="91"/>
      <c r="F10" s="91"/>
      <c r="G10" s="91"/>
      <c r="H10" s="91"/>
      <c r="I10" s="91"/>
      <c r="J10" s="91"/>
      <c r="K10" s="119" t="s">
        <v>37</v>
      </c>
      <c r="L10" s="119"/>
      <c r="M10" s="119"/>
      <c r="N10" s="119"/>
      <c r="O10" s="119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7" s="81" customFormat="1" ht="15.75" x14ac:dyDescent="0.25">
      <c r="A11" s="76"/>
      <c r="B11" s="76"/>
      <c r="C11" s="77"/>
      <c r="D11" s="76"/>
      <c r="E11" s="76"/>
      <c r="F11" s="76"/>
      <c r="G11" s="76"/>
      <c r="H11" s="76"/>
      <c r="I11" s="78"/>
      <c r="J11" s="78"/>
      <c r="K11" s="120" t="s">
        <v>90</v>
      </c>
      <c r="L11" s="120"/>
      <c r="M11" s="120"/>
      <c r="N11" s="120"/>
      <c r="O11" s="120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7" s="4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</row>
    <row r="14" spans="1:27" ht="39.75" customHeight="1" x14ac:dyDescent="0.3">
      <c r="A14" s="96" t="s">
        <v>0</v>
      </c>
      <c r="B14" s="97" t="s">
        <v>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9"/>
    </row>
    <row r="15" spans="1:27" ht="111" customHeight="1" x14ac:dyDescent="0.3">
      <c r="A15" s="96"/>
      <c r="B15" s="100" t="s">
        <v>1</v>
      </c>
      <c r="C15" s="100" t="s">
        <v>3</v>
      </c>
      <c r="D15" s="100" t="s">
        <v>4</v>
      </c>
      <c r="E15" s="101" t="s">
        <v>38</v>
      </c>
      <c r="F15" s="104" t="s">
        <v>39</v>
      </c>
      <c r="G15" s="105"/>
      <c r="H15" s="100" t="s">
        <v>6</v>
      </c>
      <c r="I15" s="100" t="s">
        <v>7</v>
      </c>
      <c r="J15" s="100" t="s">
        <v>8</v>
      </c>
      <c r="K15" s="100"/>
      <c r="L15" s="100"/>
      <c r="M15" s="100"/>
      <c r="N15" s="100" t="s">
        <v>12</v>
      </c>
      <c r="O15" s="100"/>
      <c r="P15" s="100"/>
      <c r="Q15" s="100"/>
      <c r="R15" s="100" t="s">
        <v>18</v>
      </c>
      <c r="S15" s="100"/>
      <c r="T15" s="100"/>
      <c r="U15" s="100"/>
      <c r="V15" s="100"/>
      <c r="W15" s="100"/>
      <c r="X15" s="100"/>
      <c r="Y15" s="100"/>
      <c r="Z15" s="100" t="s">
        <v>26</v>
      </c>
      <c r="AA15" s="100" t="s">
        <v>27</v>
      </c>
    </row>
    <row r="16" spans="1:27" ht="162.75" customHeight="1" x14ac:dyDescent="0.3">
      <c r="A16" s="96"/>
      <c r="B16" s="100"/>
      <c r="C16" s="100"/>
      <c r="D16" s="100"/>
      <c r="E16" s="102"/>
      <c r="F16" s="101" t="s">
        <v>23</v>
      </c>
      <c r="G16" s="101" t="s">
        <v>24</v>
      </c>
      <c r="H16" s="100"/>
      <c r="I16" s="100"/>
      <c r="J16" s="100" t="s">
        <v>9</v>
      </c>
      <c r="K16" s="100" t="s">
        <v>5</v>
      </c>
      <c r="L16" s="100" t="s">
        <v>10</v>
      </c>
      <c r="M16" s="100" t="s">
        <v>11</v>
      </c>
      <c r="N16" s="100" t="s">
        <v>13</v>
      </c>
      <c r="O16" s="100"/>
      <c r="P16" s="100" t="s">
        <v>16</v>
      </c>
      <c r="Q16" s="100" t="s">
        <v>17</v>
      </c>
      <c r="R16" s="100" t="s">
        <v>44</v>
      </c>
      <c r="S16" s="100"/>
      <c r="T16" s="100" t="s">
        <v>21</v>
      </c>
      <c r="U16" s="100"/>
      <c r="V16" s="100" t="s">
        <v>22</v>
      </c>
      <c r="W16" s="100"/>
      <c r="X16" s="100" t="s">
        <v>25</v>
      </c>
      <c r="Y16" s="100"/>
      <c r="Z16" s="100"/>
      <c r="AA16" s="100"/>
    </row>
    <row r="17" spans="1:27" ht="63.75" customHeight="1" x14ac:dyDescent="0.3">
      <c r="A17" s="96"/>
      <c r="B17" s="100"/>
      <c r="C17" s="100"/>
      <c r="D17" s="100"/>
      <c r="E17" s="103"/>
      <c r="F17" s="103"/>
      <c r="G17" s="103"/>
      <c r="H17" s="100"/>
      <c r="I17" s="100"/>
      <c r="J17" s="100"/>
      <c r="K17" s="100"/>
      <c r="L17" s="100"/>
      <c r="M17" s="100"/>
      <c r="N17" s="58" t="s">
        <v>14</v>
      </c>
      <c r="O17" s="58" t="s">
        <v>15</v>
      </c>
      <c r="P17" s="100"/>
      <c r="Q17" s="100"/>
      <c r="R17" s="58" t="s">
        <v>19</v>
      </c>
      <c r="S17" s="58" t="s">
        <v>20</v>
      </c>
      <c r="T17" s="58" t="s">
        <v>19</v>
      </c>
      <c r="U17" s="58" t="s">
        <v>20</v>
      </c>
      <c r="V17" s="58" t="s">
        <v>23</v>
      </c>
      <c r="W17" s="58" t="s">
        <v>24</v>
      </c>
      <c r="X17" s="58" t="s">
        <v>19</v>
      </c>
      <c r="Y17" s="58" t="s">
        <v>20</v>
      </c>
      <c r="Z17" s="100"/>
      <c r="AA17" s="100"/>
    </row>
    <row r="18" spans="1:27" x14ac:dyDescent="0.3">
      <c r="A18" s="5">
        <v>1</v>
      </c>
      <c r="B18" s="6">
        <v>2</v>
      </c>
      <c r="C18" s="5">
        <v>3</v>
      </c>
      <c r="D18" s="5">
        <v>4</v>
      </c>
      <c r="E18" s="5"/>
      <c r="F18" s="5">
        <v>5</v>
      </c>
      <c r="G18" s="5">
        <v>6</v>
      </c>
      <c r="H18" s="5">
        <v>7</v>
      </c>
      <c r="I18" s="5">
        <v>8</v>
      </c>
      <c r="J18" s="5">
        <v>9</v>
      </c>
      <c r="K18" s="5">
        <v>10</v>
      </c>
      <c r="L18" s="5">
        <v>11</v>
      </c>
      <c r="M18" s="5">
        <v>12</v>
      </c>
      <c r="N18" s="5">
        <v>13</v>
      </c>
      <c r="O18" s="5">
        <v>14</v>
      </c>
      <c r="P18" s="5">
        <v>15</v>
      </c>
      <c r="Q18" s="5">
        <v>16</v>
      </c>
      <c r="R18" s="5">
        <v>17</v>
      </c>
      <c r="S18" s="5">
        <v>18</v>
      </c>
      <c r="T18" s="5">
        <v>19</v>
      </c>
      <c r="U18" s="5">
        <v>20</v>
      </c>
      <c r="V18" s="5">
        <v>21</v>
      </c>
      <c r="W18" s="5">
        <v>22</v>
      </c>
      <c r="X18" s="5">
        <v>23</v>
      </c>
      <c r="Y18" s="5">
        <v>24</v>
      </c>
      <c r="Z18" s="5">
        <v>25</v>
      </c>
      <c r="AA18" s="5">
        <v>26</v>
      </c>
    </row>
    <row r="19" spans="1:27" ht="54" customHeight="1" x14ac:dyDescent="0.3">
      <c r="A19" s="110" t="s">
        <v>89</v>
      </c>
      <c r="B19" s="110"/>
      <c r="C19" s="110"/>
      <c r="D19" s="7"/>
      <c r="E19" s="7"/>
      <c r="F19" s="7"/>
      <c r="G19" s="7"/>
      <c r="H19" s="7"/>
      <c r="I19" s="7"/>
      <c r="J19" s="29">
        <f>J20+J21+J22+J23+J24+J25+J26+J27</f>
        <v>275624.11549999996</v>
      </c>
      <c r="K19" s="29">
        <f>K20+K21+K22+K23+K24+K25+K26+K27</f>
        <v>268021.92194642854</v>
      </c>
      <c r="L19" s="29">
        <f>J19-K19</f>
        <v>7602.1935535714147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13.25" customHeight="1" x14ac:dyDescent="0.3">
      <c r="A20" s="26" t="s">
        <v>28</v>
      </c>
      <c r="B20" s="111" t="s">
        <v>90</v>
      </c>
      <c r="C20" s="1" t="s">
        <v>91</v>
      </c>
      <c r="D20" s="22" t="s">
        <v>92</v>
      </c>
      <c r="E20" s="22" t="s">
        <v>92</v>
      </c>
      <c r="F20" s="22">
        <v>1</v>
      </c>
      <c r="G20" s="22">
        <v>1</v>
      </c>
      <c r="H20" s="25" t="s">
        <v>40</v>
      </c>
      <c r="I20" s="24" t="s">
        <v>35</v>
      </c>
      <c r="J20" s="60">
        <v>76746.929999999993</v>
      </c>
      <c r="K20" s="61">
        <f>((1227327+9744211+56508494+18034878)/1.12)/1000</f>
        <v>76352.598214285696</v>
      </c>
      <c r="L20" s="25">
        <f>J20-K20</f>
        <v>394.33178571429744</v>
      </c>
      <c r="M20" s="25" t="s">
        <v>133</v>
      </c>
      <c r="N20" s="114">
        <v>308906.56</v>
      </c>
      <c r="O20" s="114">
        <v>223443.24</v>
      </c>
      <c r="P20" s="106" t="s">
        <v>34</v>
      </c>
      <c r="Q20" s="106" t="s">
        <v>34</v>
      </c>
      <c r="R20" s="107">
        <v>70</v>
      </c>
      <c r="S20" s="107">
        <v>100</v>
      </c>
      <c r="T20" s="107">
        <v>2.84</v>
      </c>
      <c r="U20" s="107">
        <v>1.95</v>
      </c>
      <c r="V20" s="107" t="s">
        <v>34</v>
      </c>
      <c r="W20" s="107" t="s">
        <v>34</v>
      </c>
      <c r="X20" s="107">
        <v>15</v>
      </c>
      <c r="Y20" s="107">
        <v>2</v>
      </c>
      <c r="Z20" s="25" t="s">
        <v>93</v>
      </c>
      <c r="AA20" s="107" t="s">
        <v>94</v>
      </c>
    </row>
    <row r="21" spans="1:27" ht="89.25" customHeight="1" x14ac:dyDescent="0.3">
      <c r="A21" s="26" t="s">
        <v>95</v>
      </c>
      <c r="B21" s="112"/>
      <c r="C21" s="62" t="s">
        <v>96</v>
      </c>
      <c r="D21" s="22" t="s">
        <v>55</v>
      </c>
      <c r="E21" s="22" t="s">
        <v>55</v>
      </c>
      <c r="F21" s="22">
        <v>33.31</v>
      </c>
      <c r="G21" s="22">
        <v>33.31</v>
      </c>
      <c r="H21" s="25" t="s">
        <v>40</v>
      </c>
      <c r="I21" s="24" t="s">
        <v>35</v>
      </c>
      <c r="J21" s="60">
        <f>(20157369.66/1.12)/1000</f>
        <v>17997.651482142854</v>
      </c>
      <c r="K21" s="61">
        <f>(20157369.62/1.12)/1000</f>
        <v>17997.651446428572</v>
      </c>
      <c r="L21" s="25">
        <f t="shared" ref="L21:L38" si="0">J21-K21</f>
        <v>3.5714281693799421E-5</v>
      </c>
      <c r="M21" s="25"/>
      <c r="N21" s="114"/>
      <c r="O21" s="114"/>
      <c r="P21" s="106"/>
      <c r="Q21" s="106"/>
      <c r="R21" s="108"/>
      <c r="S21" s="108"/>
      <c r="T21" s="108"/>
      <c r="U21" s="108"/>
      <c r="V21" s="108"/>
      <c r="W21" s="108"/>
      <c r="X21" s="108"/>
      <c r="Y21" s="108"/>
      <c r="Z21" s="25"/>
      <c r="AA21" s="108"/>
    </row>
    <row r="22" spans="1:27" ht="89.25" customHeight="1" x14ac:dyDescent="0.3">
      <c r="A22" s="26" t="s">
        <v>97</v>
      </c>
      <c r="B22" s="112"/>
      <c r="C22" s="62" t="s">
        <v>98</v>
      </c>
      <c r="D22" s="22" t="s">
        <v>55</v>
      </c>
      <c r="E22" s="22" t="s">
        <v>55</v>
      </c>
      <c r="F22" s="22">
        <v>51.9</v>
      </c>
      <c r="G22" s="22">
        <v>51.9</v>
      </c>
      <c r="H22" s="25" t="s">
        <v>40</v>
      </c>
      <c r="I22" s="24" t="s">
        <v>35</v>
      </c>
      <c r="J22" s="60">
        <f>(33324810.88/1000)/1.12</f>
        <v>29754.295428571422</v>
      </c>
      <c r="K22" s="61">
        <f>((26496114.14+6829000)/1.12)/1000</f>
        <v>29754.566196428572</v>
      </c>
      <c r="L22" s="25">
        <f t="shared" si="0"/>
        <v>-0.2707678571496217</v>
      </c>
      <c r="M22" s="25" t="s">
        <v>99</v>
      </c>
      <c r="N22" s="114"/>
      <c r="O22" s="114"/>
      <c r="P22" s="106"/>
      <c r="Q22" s="106"/>
      <c r="R22" s="108"/>
      <c r="S22" s="108"/>
      <c r="T22" s="108"/>
      <c r="U22" s="108"/>
      <c r="V22" s="108"/>
      <c r="W22" s="108"/>
      <c r="X22" s="108"/>
      <c r="Y22" s="108"/>
      <c r="Z22" s="25" t="s">
        <v>99</v>
      </c>
      <c r="AA22" s="108"/>
    </row>
    <row r="23" spans="1:27" ht="89.25" customHeight="1" x14ac:dyDescent="0.3">
      <c r="A23" s="26" t="s">
        <v>100</v>
      </c>
      <c r="B23" s="112"/>
      <c r="C23" s="62" t="s">
        <v>101</v>
      </c>
      <c r="D23" s="22" t="s">
        <v>33</v>
      </c>
      <c r="E23" s="22" t="s">
        <v>33</v>
      </c>
      <c r="F23" s="22">
        <v>4</v>
      </c>
      <c r="G23" s="22">
        <v>4</v>
      </c>
      <c r="H23" s="25" t="s">
        <v>40</v>
      </c>
      <c r="I23" s="24" t="s">
        <v>35</v>
      </c>
      <c r="J23" s="60">
        <f>6177.816/1.12</f>
        <v>5515.9071428571424</v>
      </c>
      <c r="K23" s="63">
        <v>6177.8159999999998</v>
      </c>
      <c r="L23" s="25">
        <f t="shared" si="0"/>
        <v>-661.90885714285741</v>
      </c>
      <c r="M23" s="25" t="s">
        <v>99</v>
      </c>
      <c r="N23" s="114"/>
      <c r="O23" s="114"/>
      <c r="P23" s="106"/>
      <c r="Q23" s="106"/>
      <c r="R23" s="109"/>
      <c r="S23" s="109"/>
      <c r="T23" s="109"/>
      <c r="U23" s="109"/>
      <c r="V23" s="109"/>
      <c r="W23" s="109"/>
      <c r="X23" s="109"/>
      <c r="Y23" s="109"/>
      <c r="Z23" s="25" t="s">
        <v>99</v>
      </c>
      <c r="AA23" s="109"/>
    </row>
    <row r="24" spans="1:27" ht="89.25" customHeight="1" x14ac:dyDescent="0.3">
      <c r="A24" s="22" t="s">
        <v>29</v>
      </c>
      <c r="B24" s="112"/>
      <c r="C24" s="1" t="s">
        <v>102</v>
      </c>
      <c r="D24" s="22" t="s">
        <v>92</v>
      </c>
      <c r="E24" s="22" t="s">
        <v>92</v>
      </c>
      <c r="F24" s="22">
        <v>1</v>
      </c>
      <c r="G24" s="22">
        <v>1</v>
      </c>
      <c r="H24" s="25" t="s">
        <v>40</v>
      </c>
      <c r="I24" s="24" t="s">
        <v>35</v>
      </c>
      <c r="J24" s="60">
        <v>90998.15</v>
      </c>
      <c r="K24" s="64">
        <f>((15043602+5686706+11570937+15094876+46142458)/1.12)/1000</f>
        <v>83516.588392857127</v>
      </c>
      <c r="L24" s="25">
        <f t="shared" si="0"/>
        <v>7481.5616071428667</v>
      </c>
      <c r="M24" s="25" t="s">
        <v>93</v>
      </c>
      <c r="N24" s="114"/>
      <c r="O24" s="114"/>
      <c r="P24" s="106" t="s">
        <v>34</v>
      </c>
      <c r="Q24" s="106" t="s">
        <v>34</v>
      </c>
      <c r="R24" s="106">
        <v>70</v>
      </c>
      <c r="S24" s="106">
        <v>100</v>
      </c>
      <c r="T24" s="106">
        <v>2.65</v>
      </c>
      <c r="U24" s="106">
        <v>1.77</v>
      </c>
      <c r="V24" s="106" t="s">
        <v>34</v>
      </c>
      <c r="W24" s="106" t="s">
        <v>34</v>
      </c>
      <c r="X24" s="106">
        <v>11</v>
      </c>
      <c r="Y24" s="106">
        <v>1</v>
      </c>
      <c r="Z24" s="25" t="s">
        <v>93</v>
      </c>
      <c r="AA24" s="107" t="s">
        <v>94</v>
      </c>
    </row>
    <row r="25" spans="1:27" ht="89.25" customHeight="1" x14ac:dyDescent="0.3">
      <c r="A25" s="22" t="s">
        <v>103</v>
      </c>
      <c r="B25" s="112"/>
      <c r="C25" s="62" t="s">
        <v>98</v>
      </c>
      <c r="D25" s="22" t="s">
        <v>55</v>
      </c>
      <c r="E25" s="22" t="s">
        <v>55</v>
      </c>
      <c r="F25" s="22">
        <v>73.319999999999993</v>
      </c>
      <c r="G25" s="22">
        <v>73.319999999999993</v>
      </c>
      <c r="H25" s="25" t="s">
        <v>40</v>
      </c>
      <c r="I25" s="24" t="s">
        <v>35</v>
      </c>
      <c r="J25" s="65">
        <f>(47001467.37/1.12)/1000</f>
        <v>41965.595866071424</v>
      </c>
      <c r="K25" s="61">
        <f>((26804320.48+19391012.62)/1.12)/1000</f>
        <v>41245.833124999997</v>
      </c>
      <c r="L25" s="25">
        <f t="shared" si="0"/>
        <v>719.76274107142672</v>
      </c>
      <c r="M25" s="66" t="s">
        <v>45</v>
      </c>
      <c r="N25" s="114"/>
      <c r="O25" s="114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66" t="s">
        <v>45</v>
      </c>
      <c r="AA25" s="108"/>
    </row>
    <row r="26" spans="1:27" ht="89.25" customHeight="1" x14ac:dyDescent="0.3">
      <c r="A26" s="22" t="s">
        <v>104</v>
      </c>
      <c r="B26" s="112"/>
      <c r="C26" s="62" t="s">
        <v>105</v>
      </c>
      <c r="D26" s="22" t="s">
        <v>55</v>
      </c>
      <c r="E26" s="22" t="s">
        <v>55</v>
      </c>
      <c r="F26" s="22">
        <v>18.3</v>
      </c>
      <c r="G26" s="22">
        <v>18.3</v>
      </c>
      <c r="H26" s="25" t="s">
        <v>40</v>
      </c>
      <c r="I26" s="24" t="s">
        <v>35</v>
      </c>
      <c r="J26" s="65">
        <f>(11074147.85/1.12)/1000</f>
        <v>9887.6320089285709</v>
      </c>
      <c r="K26" s="61">
        <f>11074.51584/1.12</f>
        <v>9887.9605714285699</v>
      </c>
      <c r="L26" s="25">
        <f t="shared" si="0"/>
        <v>-0.32856249999895226</v>
      </c>
      <c r="M26" s="25" t="s">
        <v>99</v>
      </c>
      <c r="N26" s="114"/>
      <c r="O26" s="114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25" t="s">
        <v>99</v>
      </c>
      <c r="AA26" s="108"/>
    </row>
    <row r="27" spans="1:27" ht="89.25" customHeight="1" x14ac:dyDescent="0.3">
      <c r="A27" s="22" t="s">
        <v>106</v>
      </c>
      <c r="B27" s="113"/>
      <c r="C27" s="62" t="s">
        <v>101</v>
      </c>
      <c r="D27" s="22" t="s">
        <v>33</v>
      </c>
      <c r="E27" s="22" t="s">
        <v>33</v>
      </c>
      <c r="F27" s="22">
        <v>2</v>
      </c>
      <c r="G27" s="22">
        <v>2</v>
      </c>
      <c r="H27" s="25" t="s">
        <v>40</v>
      </c>
      <c r="I27" s="24" t="s">
        <v>35</v>
      </c>
      <c r="J27" s="65">
        <f>3088.908/1.12</f>
        <v>2757.9535714285712</v>
      </c>
      <c r="K27" s="61">
        <v>3088.9079999999999</v>
      </c>
      <c r="L27" s="25">
        <f t="shared" si="0"/>
        <v>-330.95442857142871</v>
      </c>
      <c r="M27" s="25" t="s">
        <v>99</v>
      </c>
      <c r="N27" s="114"/>
      <c r="O27" s="114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25" t="s">
        <v>99</v>
      </c>
      <c r="AA27" s="109"/>
    </row>
    <row r="28" spans="1:27" x14ac:dyDescent="0.3">
      <c r="A28" s="104" t="s">
        <v>30</v>
      </c>
      <c r="B28" s="115"/>
      <c r="C28" s="115"/>
      <c r="D28" s="11"/>
      <c r="E28" s="11"/>
      <c r="F28" s="11"/>
      <c r="G28" s="11"/>
      <c r="H28" s="11"/>
      <c r="I28" s="11"/>
      <c r="J28" s="30">
        <f>SUM(J29:J36)</f>
        <v>253215.68057142856</v>
      </c>
      <c r="K28" s="30">
        <f>SUM(K29:K36)</f>
        <v>166176.71899999998</v>
      </c>
      <c r="L28" s="30">
        <f>SUM(L29:L36)</f>
        <v>87038.961571428576</v>
      </c>
      <c r="M28" s="11"/>
      <c r="N28" s="114"/>
      <c r="O28" s="114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1:27" ht="75" customHeight="1" x14ac:dyDescent="0.3">
      <c r="A29" s="58" t="s">
        <v>31</v>
      </c>
      <c r="B29" s="100" t="s">
        <v>90</v>
      </c>
      <c r="C29" s="1" t="s">
        <v>107</v>
      </c>
      <c r="D29" s="22" t="s">
        <v>33</v>
      </c>
      <c r="E29" s="22" t="s">
        <v>33</v>
      </c>
      <c r="F29" s="22">
        <v>2</v>
      </c>
      <c r="G29" s="22">
        <v>1</v>
      </c>
      <c r="H29" s="25" t="s">
        <v>40</v>
      </c>
      <c r="I29" s="24" t="s">
        <v>35</v>
      </c>
      <c r="J29" s="25">
        <v>8486.42</v>
      </c>
      <c r="K29" s="25">
        <f>9468.564/1.12</f>
        <v>8454.0749999999989</v>
      </c>
      <c r="L29" s="25">
        <f t="shared" si="0"/>
        <v>32.345000000001164</v>
      </c>
      <c r="M29" s="28" t="s">
        <v>45</v>
      </c>
      <c r="N29" s="114"/>
      <c r="O29" s="114"/>
      <c r="P29" s="10" t="s">
        <v>34</v>
      </c>
      <c r="Q29" s="25" t="s">
        <v>34</v>
      </c>
      <c r="R29" s="25">
        <v>75</v>
      </c>
      <c r="S29" s="25">
        <v>100</v>
      </c>
      <c r="T29" s="25" t="s">
        <v>34</v>
      </c>
      <c r="U29" s="25">
        <v>0</v>
      </c>
      <c r="V29" s="25" t="s">
        <v>34</v>
      </c>
      <c r="W29" s="25" t="s">
        <v>34</v>
      </c>
      <c r="X29" s="25"/>
      <c r="Y29" s="25"/>
      <c r="Z29" s="28" t="s">
        <v>45</v>
      </c>
      <c r="AA29" s="28" t="s">
        <v>108</v>
      </c>
    </row>
    <row r="30" spans="1:27" ht="96" customHeight="1" x14ac:dyDescent="0.3">
      <c r="A30" s="58" t="s">
        <v>32</v>
      </c>
      <c r="B30" s="100"/>
      <c r="C30" s="1" t="s">
        <v>109</v>
      </c>
      <c r="D30" s="22" t="s">
        <v>33</v>
      </c>
      <c r="E30" s="22" t="s">
        <v>33</v>
      </c>
      <c r="F30" s="22">
        <v>3</v>
      </c>
      <c r="G30" s="22">
        <v>3</v>
      </c>
      <c r="H30" s="25" t="s">
        <v>40</v>
      </c>
      <c r="I30" s="24" t="s">
        <v>35</v>
      </c>
      <c r="J30" s="25">
        <v>2707.15</v>
      </c>
      <c r="K30" s="25">
        <v>2707.15</v>
      </c>
      <c r="L30" s="25">
        <f t="shared" si="0"/>
        <v>0</v>
      </c>
      <c r="M30" s="28"/>
      <c r="N30" s="114"/>
      <c r="O30" s="114"/>
      <c r="P30" s="10" t="s">
        <v>34</v>
      </c>
      <c r="Q30" s="25" t="s">
        <v>34</v>
      </c>
      <c r="R30" s="25">
        <v>25</v>
      </c>
      <c r="S30" s="25">
        <v>100</v>
      </c>
      <c r="T30" s="25" t="s">
        <v>34</v>
      </c>
      <c r="U30" s="25">
        <v>0</v>
      </c>
      <c r="V30" s="25" t="s">
        <v>34</v>
      </c>
      <c r="W30" s="25" t="s">
        <v>34</v>
      </c>
      <c r="X30" s="25"/>
      <c r="Y30" s="25"/>
      <c r="Z30" s="28"/>
      <c r="AA30" s="28" t="s">
        <v>110</v>
      </c>
    </row>
    <row r="31" spans="1:27" ht="276" customHeight="1" x14ac:dyDescent="0.3">
      <c r="A31" s="58" t="s">
        <v>41</v>
      </c>
      <c r="B31" s="100"/>
      <c r="C31" s="1" t="s">
        <v>111</v>
      </c>
      <c r="D31" s="22" t="s">
        <v>33</v>
      </c>
      <c r="E31" s="22" t="s">
        <v>33</v>
      </c>
      <c r="F31" s="22">
        <v>3</v>
      </c>
      <c r="G31" s="22">
        <v>3</v>
      </c>
      <c r="H31" s="25" t="s">
        <v>40</v>
      </c>
      <c r="I31" s="24" t="s">
        <v>35</v>
      </c>
      <c r="J31" s="25">
        <v>3571.4285714285702</v>
      </c>
      <c r="K31" s="25">
        <f>'[1]Форма 12'!$D$32+'[1]Форма 12'!$D$33</f>
        <v>2733.3919999999998</v>
      </c>
      <c r="L31" s="25">
        <f t="shared" si="0"/>
        <v>838.03657142857037</v>
      </c>
      <c r="M31" s="28" t="s">
        <v>112</v>
      </c>
      <c r="N31" s="114"/>
      <c r="O31" s="114"/>
      <c r="P31" s="10" t="s">
        <v>34</v>
      </c>
      <c r="Q31" s="25" t="s">
        <v>34</v>
      </c>
      <c r="R31" s="25">
        <v>25</v>
      </c>
      <c r="S31" s="25">
        <v>100</v>
      </c>
      <c r="T31" s="25" t="s">
        <v>34</v>
      </c>
      <c r="U31" s="25">
        <v>0</v>
      </c>
      <c r="V31" s="25" t="s">
        <v>34</v>
      </c>
      <c r="W31" s="25" t="s">
        <v>34</v>
      </c>
      <c r="X31" s="25"/>
      <c r="Y31" s="25"/>
      <c r="Z31" s="28" t="s">
        <v>112</v>
      </c>
      <c r="AA31" s="67" t="s">
        <v>113</v>
      </c>
    </row>
    <row r="32" spans="1:27" ht="216" customHeight="1" x14ac:dyDescent="0.3">
      <c r="A32" s="58" t="s">
        <v>114</v>
      </c>
      <c r="B32" s="100"/>
      <c r="C32" s="1" t="s">
        <v>115</v>
      </c>
      <c r="D32" s="22" t="s">
        <v>33</v>
      </c>
      <c r="E32" s="22" t="s">
        <v>33</v>
      </c>
      <c r="F32" s="22">
        <v>1</v>
      </c>
      <c r="G32" s="22">
        <v>1</v>
      </c>
      <c r="H32" s="25" t="s">
        <v>40</v>
      </c>
      <c r="I32" s="24" t="s">
        <v>35</v>
      </c>
      <c r="J32" s="25">
        <v>8855</v>
      </c>
      <c r="K32" s="25">
        <v>8855</v>
      </c>
      <c r="L32" s="25">
        <f t="shared" si="0"/>
        <v>0</v>
      </c>
      <c r="M32" s="28"/>
      <c r="N32" s="114"/>
      <c r="O32" s="114"/>
      <c r="P32" s="10" t="s">
        <v>34</v>
      </c>
      <c r="Q32" s="25" t="s">
        <v>34</v>
      </c>
      <c r="R32" s="25">
        <v>25</v>
      </c>
      <c r="S32" s="25">
        <v>100</v>
      </c>
      <c r="T32" s="25" t="s">
        <v>34</v>
      </c>
      <c r="U32" s="25">
        <v>0</v>
      </c>
      <c r="V32" s="25" t="s">
        <v>34</v>
      </c>
      <c r="W32" s="25" t="s">
        <v>34</v>
      </c>
      <c r="X32" s="25"/>
      <c r="Y32" s="25"/>
      <c r="Z32" s="28"/>
      <c r="AA32" s="68" t="s">
        <v>116</v>
      </c>
    </row>
    <row r="33" spans="1:27" ht="139.5" customHeight="1" x14ac:dyDescent="0.3">
      <c r="A33" s="58" t="s">
        <v>117</v>
      </c>
      <c r="B33" s="100"/>
      <c r="C33" s="1" t="s">
        <v>118</v>
      </c>
      <c r="D33" s="22" t="s">
        <v>33</v>
      </c>
      <c r="E33" s="22" t="s">
        <v>33</v>
      </c>
      <c r="F33" s="22">
        <v>1</v>
      </c>
      <c r="G33" s="22">
        <v>1</v>
      </c>
      <c r="H33" s="25" t="s">
        <v>40</v>
      </c>
      <c r="I33" s="24" t="s">
        <v>35</v>
      </c>
      <c r="J33" s="25">
        <v>129052.102</v>
      </c>
      <c r="K33" s="25">
        <v>129052.102</v>
      </c>
      <c r="L33" s="25">
        <f t="shared" si="0"/>
        <v>0</v>
      </c>
      <c r="M33" s="28"/>
      <c r="N33" s="114"/>
      <c r="O33" s="114"/>
      <c r="P33" s="10" t="s">
        <v>34</v>
      </c>
      <c r="Q33" s="25" t="s">
        <v>34</v>
      </c>
      <c r="R33" s="25">
        <v>25</v>
      </c>
      <c r="S33" s="25">
        <v>100</v>
      </c>
      <c r="T33" s="25" t="s">
        <v>34</v>
      </c>
      <c r="U33" s="25">
        <v>0</v>
      </c>
      <c r="V33" s="25" t="s">
        <v>34</v>
      </c>
      <c r="W33" s="25" t="s">
        <v>34</v>
      </c>
      <c r="X33" s="25"/>
      <c r="Y33" s="25"/>
      <c r="Z33" s="28"/>
      <c r="AA33" s="28" t="s">
        <v>119</v>
      </c>
    </row>
    <row r="34" spans="1:27" ht="75" customHeight="1" x14ac:dyDescent="0.3">
      <c r="A34" s="58" t="s">
        <v>120</v>
      </c>
      <c r="B34" s="100"/>
      <c r="C34" s="1" t="s">
        <v>121</v>
      </c>
      <c r="D34" s="22" t="s">
        <v>33</v>
      </c>
      <c r="E34" s="22" t="s">
        <v>33</v>
      </c>
      <c r="F34" s="22">
        <v>1</v>
      </c>
      <c r="G34" s="22"/>
      <c r="H34" s="25" t="s">
        <v>40</v>
      </c>
      <c r="I34" s="24" t="s">
        <v>35</v>
      </c>
      <c r="J34" s="25">
        <v>58957.78</v>
      </c>
      <c r="K34" s="25">
        <v>0</v>
      </c>
      <c r="L34" s="25">
        <f t="shared" si="0"/>
        <v>58957.78</v>
      </c>
      <c r="M34" s="28" t="s">
        <v>43</v>
      </c>
      <c r="N34" s="114"/>
      <c r="O34" s="114"/>
      <c r="P34" s="10" t="s">
        <v>34</v>
      </c>
      <c r="Q34" s="25" t="s">
        <v>34</v>
      </c>
      <c r="R34" s="25" t="s">
        <v>34</v>
      </c>
      <c r="S34" s="25" t="s">
        <v>34</v>
      </c>
      <c r="T34" s="25" t="s">
        <v>34</v>
      </c>
      <c r="U34" s="25" t="s">
        <v>34</v>
      </c>
      <c r="V34" s="25" t="s">
        <v>34</v>
      </c>
      <c r="W34" s="25" t="s">
        <v>34</v>
      </c>
      <c r="X34" s="25"/>
      <c r="Y34" s="25"/>
      <c r="Z34" s="28" t="s">
        <v>43</v>
      </c>
      <c r="AA34" s="28" t="s">
        <v>122</v>
      </c>
    </row>
    <row r="35" spans="1:27" ht="75" customHeight="1" x14ac:dyDescent="0.3">
      <c r="A35" s="58" t="s">
        <v>123</v>
      </c>
      <c r="B35" s="100"/>
      <c r="C35" s="1" t="s">
        <v>124</v>
      </c>
      <c r="D35" s="22" t="s">
        <v>33</v>
      </c>
      <c r="E35" s="22" t="s">
        <v>33</v>
      </c>
      <c r="F35" s="22">
        <v>1</v>
      </c>
      <c r="G35" s="22">
        <v>1</v>
      </c>
      <c r="H35" s="25" t="s">
        <v>40</v>
      </c>
      <c r="I35" s="24" t="s">
        <v>35</v>
      </c>
      <c r="J35" s="25">
        <v>14375.36</v>
      </c>
      <c r="K35" s="25">
        <f>16100/1.12</f>
        <v>14374.999999999998</v>
      </c>
      <c r="L35" s="25">
        <f t="shared" si="0"/>
        <v>0.36000000000240107</v>
      </c>
      <c r="M35" s="28" t="s">
        <v>45</v>
      </c>
      <c r="N35" s="114"/>
      <c r="O35" s="114"/>
      <c r="P35" s="10" t="s">
        <v>34</v>
      </c>
      <c r="Q35" s="25" t="s">
        <v>34</v>
      </c>
      <c r="R35" s="25">
        <v>25</v>
      </c>
      <c r="S35" s="25">
        <v>100</v>
      </c>
      <c r="T35" s="25" t="s">
        <v>34</v>
      </c>
      <c r="U35" s="25">
        <v>0</v>
      </c>
      <c r="V35" s="25" t="s">
        <v>34</v>
      </c>
      <c r="W35" s="25" t="s">
        <v>34</v>
      </c>
      <c r="X35" s="25"/>
      <c r="Y35" s="25"/>
      <c r="Z35" s="28" t="s">
        <v>45</v>
      </c>
      <c r="AA35" s="28" t="s">
        <v>125</v>
      </c>
    </row>
    <row r="36" spans="1:27" ht="75" customHeight="1" x14ac:dyDescent="0.3">
      <c r="A36" s="69" t="s">
        <v>126</v>
      </c>
      <c r="B36" s="100"/>
      <c r="C36" s="1" t="s">
        <v>127</v>
      </c>
      <c r="D36" s="22" t="s">
        <v>33</v>
      </c>
      <c r="E36" s="22" t="s">
        <v>33</v>
      </c>
      <c r="F36" s="22">
        <v>2</v>
      </c>
      <c r="G36" s="22"/>
      <c r="H36" s="25" t="s">
        <v>40</v>
      </c>
      <c r="I36" s="24" t="s">
        <v>35</v>
      </c>
      <c r="J36" s="25">
        <v>27210.44</v>
      </c>
      <c r="K36" s="25">
        <v>0</v>
      </c>
      <c r="L36" s="25">
        <f t="shared" si="0"/>
        <v>27210.44</v>
      </c>
      <c r="M36" s="28" t="s">
        <v>43</v>
      </c>
      <c r="N36" s="114"/>
      <c r="O36" s="114"/>
      <c r="P36" s="10"/>
      <c r="Q36" s="25"/>
      <c r="R36" s="25" t="s">
        <v>34</v>
      </c>
      <c r="S36" s="25" t="s">
        <v>34</v>
      </c>
      <c r="T36" s="25" t="s">
        <v>34</v>
      </c>
      <c r="U36" s="25" t="s">
        <v>34</v>
      </c>
      <c r="V36" s="25" t="s">
        <v>34</v>
      </c>
      <c r="W36" s="25" t="s">
        <v>34</v>
      </c>
      <c r="X36" s="25"/>
      <c r="Y36" s="25"/>
      <c r="Z36" s="28" t="s">
        <v>43</v>
      </c>
      <c r="AA36" s="28"/>
    </row>
    <row r="37" spans="1:27" ht="28.5" customHeight="1" x14ac:dyDescent="0.3">
      <c r="A37" s="104" t="s">
        <v>128</v>
      </c>
      <c r="B37" s="115"/>
      <c r="C37" s="115"/>
      <c r="D37" s="70"/>
      <c r="E37" s="70"/>
      <c r="F37" s="70"/>
      <c r="G37" s="70"/>
      <c r="H37" s="70"/>
      <c r="I37" s="70"/>
      <c r="J37" s="30">
        <f>SUM(J38:J38)</f>
        <v>3510</v>
      </c>
      <c r="K37" s="30">
        <f>SUM(K38:K38)</f>
        <v>3398.8</v>
      </c>
      <c r="L37" s="30">
        <f>SUM(L38:L38)</f>
        <v>111.19999999999982</v>
      </c>
      <c r="M37" s="71"/>
      <c r="N37" s="114"/>
      <c r="O37" s="114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1"/>
      <c r="AA37" s="74"/>
    </row>
    <row r="38" spans="1:27" ht="70.5" customHeight="1" x14ac:dyDescent="0.3">
      <c r="A38" s="22" t="s">
        <v>129</v>
      </c>
      <c r="B38" s="59" t="s">
        <v>90</v>
      </c>
      <c r="C38" s="1" t="s">
        <v>130</v>
      </c>
      <c r="D38" s="22" t="s">
        <v>131</v>
      </c>
      <c r="E38" s="22" t="s">
        <v>131</v>
      </c>
      <c r="F38" s="22">
        <v>1</v>
      </c>
      <c r="G38" s="22">
        <v>1</v>
      </c>
      <c r="H38" s="25" t="s">
        <v>40</v>
      </c>
      <c r="I38" s="25" t="s">
        <v>35</v>
      </c>
      <c r="J38" s="25">
        <v>3510</v>
      </c>
      <c r="K38" s="75">
        <v>3398.8</v>
      </c>
      <c r="L38" s="25">
        <f t="shared" si="0"/>
        <v>111.19999999999982</v>
      </c>
      <c r="M38" s="28" t="s">
        <v>45</v>
      </c>
      <c r="N38" s="114"/>
      <c r="O38" s="114"/>
      <c r="P38" s="10" t="s">
        <v>34</v>
      </c>
      <c r="Q38" s="25" t="s">
        <v>34</v>
      </c>
      <c r="R38" s="25">
        <v>70</v>
      </c>
      <c r="S38" s="25">
        <v>100</v>
      </c>
      <c r="T38" s="25" t="s">
        <v>34</v>
      </c>
      <c r="U38" s="25" t="s">
        <v>34</v>
      </c>
      <c r="V38" s="25" t="s">
        <v>34</v>
      </c>
      <c r="W38" s="25" t="s">
        <v>34</v>
      </c>
      <c r="X38" s="25"/>
      <c r="Y38" s="25"/>
      <c r="Z38" s="28" t="s">
        <v>45</v>
      </c>
      <c r="AA38" s="25" t="s">
        <v>132</v>
      </c>
    </row>
    <row r="39" spans="1:27" s="14" customFormat="1" x14ac:dyDescent="0.3">
      <c r="A39" s="58"/>
      <c r="B39" s="27"/>
      <c r="C39" s="13" t="s">
        <v>36</v>
      </c>
      <c r="D39" s="58"/>
      <c r="E39" s="58"/>
      <c r="F39" s="58"/>
      <c r="G39" s="58"/>
      <c r="H39" s="58"/>
      <c r="I39" s="58"/>
      <c r="J39" s="8">
        <f>J19+J28+J37</f>
        <v>532349.79607142857</v>
      </c>
      <c r="K39" s="8">
        <f>K19+K28+K37</f>
        <v>437597.44094642851</v>
      </c>
      <c r="L39" s="8">
        <f>L19+L28+L37</f>
        <v>94752.355124999987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x14ac:dyDescent="0.3">
      <c r="A40" s="2"/>
      <c r="B40" s="2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33.75" customHeight="1" x14ac:dyDescent="0.3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2"/>
      <c r="AA41" s="2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2"/>
      <c r="B43" s="5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s="19" customFormat="1" ht="26.25" x14ac:dyDescent="0.4">
      <c r="A44" s="17"/>
      <c r="B44" s="18"/>
      <c r="C44" s="17"/>
      <c r="D44" s="17"/>
      <c r="E44" s="17"/>
      <c r="G44" s="2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2"/>
    </row>
    <row r="45" spans="1:27" s="19" customFormat="1" ht="26.25" x14ac:dyDescent="0.4">
      <c r="A45" s="17"/>
      <c r="B45" s="18"/>
      <c r="C45" s="17"/>
      <c r="D45" s="17"/>
      <c r="E45" s="17"/>
      <c r="G45" s="21"/>
      <c r="I45" s="17"/>
      <c r="J45" s="17"/>
      <c r="K45" s="17"/>
      <c r="L45" s="17"/>
      <c r="N45" s="21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2"/>
    </row>
    <row r="46" spans="1:27" s="19" customFormat="1" ht="26.25" x14ac:dyDescent="0.4">
      <c r="A46" s="17"/>
      <c r="B46" s="1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2"/>
    </row>
    <row r="47" spans="1:27" s="19" customFormat="1" ht="26.25" x14ac:dyDescent="0.4">
      <c r="A47" s="17"/>
      <c r="B47" s="18"/>
      <c r="C47" s="17"/>
      <c r="D47" s="17"/>
      <c r="E47" s="17"/>
      <c r="F47" s="17"/>
      <c r="G47" s="21"/>
      <c r="H47" s="17"/>
      <c r="I47" s="17"/>
      <c r="J47" s="17"/>
      <c r="K47" s="17"/>
      <c r="L47" s="17"/>
      <c r="M47" s="18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2"/>
    </row>
    <row r="48" spans="1:27" s="19" customFormat="1" ht="26.25" x14ac:dyDescent="0.4">
      <c r="A48" s="17"/>
      <c r="B48" s="18"/>
      <c r="C48" s="17"/>
      <c r="D48" s="17"/>
      <c r="E48" s="17"/>
      <c r="F48" s="17"/>
      <c r="G48" s="21"/>
      <c r="H48" s="20"/>
      <c r="I48" s="17"/>
      <c r="J48" s="17"/>
      <c r="K48" s="17"/>
      <c r="L48" s="17"/>
      <c r="N48" s="21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2"/>
    </row>
    <row r="49" spans="1:27" x14ac:dyDescent="0.3">
      <c r="A49" s="2"/>
      <c r="B49" s="5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3">
      <c r="A50" s="2"/>
      <c r="B50" s="5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3">
      <c r="A51" s="2"/>
      <c r="B51" s="5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3">
      <c r="A52" s="2"/>
      <c r="B52" s="5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3">
      <c r="A53" s="2"/>
      <c r="B53" s="5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3">
      <c r="A54" s="2"/>
      <c r="B54" s="5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3">
      <c r="A55" s="2"/>
      <c r="B55" s="5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3">
      <c r="A56" s="2"/>
      <c r="B56" s="5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3">
      <c r="A57" s="2"/>
      <c r="B57" s="5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3">
      <c r="A58" s="2"/>
      <c r="B58" s="57"/>
      <c r="C58" s="2"/>
      <c r="D58" s="2"/>
      <c r="E58" s="2"/>
      <c r="F58" s="2"/>
      <c r="G58" s="2"/>
      <c r="H58" s="2"/>
      <c r="I58" s="2"/>
      <c r="J58" s="2"/>
      <c r="K58" s="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3">
      <c r="A59" s="2"/>
      <c r="B59" s="5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3">
      <c r="A60" s="2"/>
      <c r="B60" s="5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3">
      <c r="A61" s="2"/>
      <c r="B61" s="5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3">
      <c r="A62" s="2"/>
      <c r="B62" s="5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3">
      <c r="A63" s="2"/>
      <c r="B63" s="5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3">
      <c r="A64" s="2"/>
      <c r="B64" s="5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3">
      <c r="A65" s="2"/>
      <c r="B65" s="5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3">
      <c r="A66" s="2"/>
      <c r="B66" s="5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3">
      <c r="A67" s="2"/>
      <c r="B67" s="5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3">
      <c r="A68" s="2"/>
      <c r="B68" s="5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3">
      <c r="A69" s="2"/>
      <c r="B69" s="5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3">
      <c r="A70" s="2"/>
      <c r="B70" s="5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3">
      <c r="A71" s="2"/>
      <c r="B71" s="5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3">
      <c r="A72" s="2"/>
      <c r="B72" s="5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3">
      <c r="A73" s="2"/>
      <c r="B73" s="5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3">
      <c r="A74" s="2"/>
      <c r="B74" s="5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3">
      <c r="A75" s="2"/>
      <c r="B75" s="5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3">
      <c r="A76" s="2"/>
      <c r="B76" s="5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3">
      <c r="A77" s="2"/>
      <c r="B77" s="5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3">
      <c r="A78" s="2"/>
      <c r="B78" s="5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3">
      <c r="A79" s="2"/>
      <c r="B79" s="5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3">
      <c r="A80" s="2"/>
      <c r="B80" s="5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3">
      <c r="A81" s="2"/>
      <c r="B81" s="5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3">
      <c r="A82" s="2"/>
      <c r="B82" s="5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3">
      <c r="A83" s="2"/>
      <c r="B83" s="5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3">
      <c r="A84" s="2"/>
      <c r="B84" s="5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3">
      <c r="A85" s="2"/>
      <c r="B85" s="5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3">
      <c r="A86" s="2"/>
      <c r="B86" s="5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3">
      <c r="A87" s="2"/>
      <c r="B87" s="5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3">
      <c r="A88" s="2"/>
      <c r="B88" s="5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3">
      <c r="A89" s="2"/>
      <c r="B89" s="5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3">
      <c r="A90" s="2"/>
      <c r="B90" s="5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3">
      <c r="A91" s="2"/>
      <c r="B91" s="5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3">
      <c r="A92" s="2"/>
      <c r="B92" s="5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3">
      <c r="A93" s="2"/>
      <c r="B93" s="5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3">
      <c r="A94" s="2"/>
      <c r="B94" s="5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3">
      <c r="A95" s="2"/>
      <c r="B95" s="5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3">
      <c r="A96" s="2"/>
      <c r="B96" s="5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3">
      <c r="A97" s="2"/>
      <c r="B97" s="5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3">
      <c r="A98" s="2"/>
      <c r="B98" s="5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3">
      <c r="A99" s="2"/>
      <c r="B99" s="5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3">
      <c r="A100" s="2"/>
      <c r="B100" s="5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3">
      <c r="A101" s="2"/>
      <c r="B101" s="5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3">
      <c r="A102" s="2"/>
      <c r="B102" s="5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3">
      <c r="A103" s="2"/>
      <c r="B103" s="5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3">
      <c r="A104" s="2"/>
      <c r="B104" s="5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3">
      <c r="A105" s="2"/>
      <c r="B105" s="5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3">
      <c r="A106" s="2"/>
      <c r="B106" s="5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3">
      <c r="A107" s="2"/>
      <c r="B107" s="5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3">
      <c r="A108" s="2"/>
      <c r="B108" s="5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3">
      <c r="A109" s="2"/>
      <c r="B109" s="5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3">
      <c r="A110" s="2"/>
      <c r="B110" s="5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3">
      <c r="A111" s="2"/>
      <c r="B111" s="5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3">
      <c r="A112" s="2"/>
      <c r="B112" s="5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3">
      <c r="A113" s="2"/>
      <c r="B113" s="5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3">
      <c r="A114" s="2"/>
      <c r="B114" s="5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3">
      <c r="A115" s="2"/>
      <c r="B115" s="5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3">
      <c r="A116" s="2"/>
      <c r="B116" s="5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3">
      <c r="A117" s="2"/>
      <c r="B117" s="5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3">
      <c r="A118" s="2"/>
      <c r="B118" s="5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3">
      <c r="A119" s="2"/>
      <c r="B119" s="5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3">
      <c r="A120" s="2"/>
      <c r="B120" s="5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3">
      <c r="A121" s="2"/>
      <c r="B121" s="5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3">
      <c r="A122" s="2"/>
      <c r="B122" s="5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3">
      <c r="A123" s="2"/>
      <c r="B123" s="5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3">
      <c r="A124" s="2"/>
      <c r="B124" s="5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3">
      <c r="A125" s="2"/>
      <c r="B125" s="5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3">
      <c r="A126" s="2"/>
      <c r="B126" s="5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3">
      <c r="A127" s="2"/>
      <c r="B127" s="5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3">
      <c r="A128" s="2"/>
      <c r="B128" s="5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3">
      <c r="A129" s="2"/>
      <c r="B129" s="5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3">
      <c r="A130" s="2"/>
      <c r="B130" s="5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3">
      <c r="A131" s="2"/>
      <c r="B131" s="5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3">
      <c r="A132" s="2"/>
      <c r="B132" s="5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3">
      <c r="A133" s="2"/>
      <c r="B133" s="5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3">
      <c r="A134" s="2"/>
      <c r="B134" s="5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3">
      <c r="A135" s="2"/>
      <c r="B135" s="5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3">
      <c r="A136" s="2"/>
      <c r="B136" s="5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3">
      <c r="A137" s="2"/>
      <c r="B137" s="5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3">
      <c r="A138" s="2"/>
      <c r="B138" s="5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3">
      <c r="A139" s="2"/>
      <c r="B139" s="5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3">
      <c r="A140" s="2"/>
      <c r="B140" s="5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3">
      <c r="A141" s="2"/>
      <c r="B141" s="5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3">
      <c r="A142" s="2"/>
      <c r="B142" s="5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3">
      <c r="A143" s="2"/>
      <c r="B143" s="5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3">
      <c r="A144" s="2"/>
      <c r="B144" s="5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3">
      <c r="A145" s="2"/>
      <c r="B145" s="5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3">
      <c r="A146" s="2"/>
      <c r="B146" s="5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3">
      <c r="A147" s="2"/>
      <c r="B147" s="5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3">
      <c r="A148" s="2"/>
      <c r="B148" s="5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3">
      <c r="A149" s="2"/>
      <c r="B149" s="5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3">
      <c r="A150" s="2"/>
      <c r="B150" s="5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3">
      <c r="A151" s="2"/>
      <c r="B151" s="5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3">
      <c r="A152" s="2"/>
      <c r="B152" s="5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3">
      <c r="A153" s="2"/>
      <c r="B153" s="5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3">
      <c r="A154" s="2"/>
      <c r="B154" s="5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3">
      <c r="A155" s="2"/>
      <c r="B155" s="5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3">
      <c r="A156" s="2"/>
      <c r="B156" s="5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3">
      <c r="A157" s="2"/>
      <c r="B157" s="5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3">
      <c r="A158" s="2"/>
      <c r="B158" s="5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3">
      <c r="A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3">
      <c r="A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3">
      <c r="A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3">
      <c r="A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3">
      <c r="A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x14ac:dyDescent="0.3">
      <c r="A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x14ac:dyDescent="0.3">
      <c r="A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3">
      <c r="A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x14ac:dyDescent="0.3">
      <c r="A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x14ac:dyDescent="0.3">
      <c r="A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x14ac:dyDescent="0.3">
      <c r="A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x14ac:dyDescent="0.3">
      <c r="A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x14ac:dyDescent="0.3">
      <c r="A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3">
      <c r="A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3">
      <c r="A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x14ac:dyDescent="0.3">
      <c r="A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3">
      <c r="A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x14ac:dyDescent="0.3">
      <c r="A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3">
      <c r="A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3">
      <c r="A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3">
      <c r="A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x14ac:dyDescent="0.3">
      <c r="A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3">
      <c r="A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3">
      <c r="A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x14ac:dyDescent="0.3">
      <c r="A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3">
      <c r="A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3">
      <c r="A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3">
      <c r="A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3">
      <c r="A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x14ac:dyDescent="0.3">
      <c r="A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3">
      <c r="A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x14ac:dyDescent="0.3">
      <c r="A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3">
      <c r="A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x14ac:dyDescent="0.3">
      <c r="A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x14ac:dyDescent="0.3">
      <c r="A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x14ac:dyDescent="0.3">
      <c r="A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3">
      <c r="A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3">
      <c r="A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x14ac:dyDescent="0.3">
      <c r="A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x14ac:dyDescent="0.3">
      <c r="A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x14ac:dyDescent="0.3">
      <c r="A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3">
      <c r="A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3">
      <c r="A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x14ac:dyDescent="0.3">
      <c r="A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x14ac:dyDescent="0.3">
      <c r="A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3">
      <c r="A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x14ac:dyDescent="0.3">
      <c r="A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3">
      <c r="A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x14ac:dyDescent="0.3">
      <c r="A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3">
      <c r="A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x14ac:dyDescent="0.3">
      <c r="A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3">
      <c r="A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3">
      <c r="A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x14ac:dyDescent="0.3">
      <c r="A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x14ac:dyDescent="0.3">
      <c r="A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x14ac:dyDescent="0.3">
      <c r="A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x14ac:dyDescent="0.3">
      <c r="A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3">
      <c r="A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3">
      <c r="A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x14ac:dyDescent="0.3">
      <c r="A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x14ac:dyDescent="0.3">
      <c r="A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x14ac:dyDescent="0.3">
      <c r="A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3">
      <c r="A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x14ac:dyDescent="0.3">
      <c r="A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3">
      <c r="A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x14ac:dyDescent="0.3">
      <c r="A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x14ac:dyDescent="0.3">
      <c r="A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3">
      <c r="A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3">
      <c r="A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x14ac:dyDescent="0.3">
      <c r="A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3">
      <c r="A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3">
      <c r="A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3">
      <c r="A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3">
      <c r="A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x14ac:dyDescent="0.3">
      <c r="A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x14ac:dyDescent="0.3">
      <c r="A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3">
      <c r="A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x14ac:dyDescent="0.3">
      <c r="A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3">
      <c r="A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3">
      <c r="A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3">
      <c r="A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3">
      <c r="A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x14ac:dyDescent="0.3">
      <c r="A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x14ac:dyDescent="0.3">
      <c r="A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x14ac:dyDescent="0.3">
      <c r="A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3">
      <c r="A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x14ac:dyDescent="0.3">
      <c r="A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</sheetData>
  <mergeCells count="61">
    <mergeCell ref="A41:Y41"/>
    <mergeCell ref="A42:AA42"/>
    <mergeCell ref="K10:O10"/>
    <mergeCell ref="K11:O11"/>
    <mergeCell ref="V24:V27"/>
    <mergeCell ref="W24:W27"/>
    <mergeCell ref="X24:X27"/>
    <mergeCell ref="Y24:Y27"/>
    <mergeCell ref="AA24:AA27"/>
    <mergeCell ref="A28:C28"/>
    <mergeCell ref="P24:P27"/>
    <mergeCell ref="Q24:Q27"/>
    <mergeCell ref="R24:R27"/>
    <mergeCell ref="AA20:AA23"/>
    <mergeCell ref="X16:Y16"/>
    <mergeCell ref="AA15:AA17"/>
    <mergeCell ref="S24:S27"/>
    <mergeCell ref="T24:T27"/>
    <mergeCell ref="U24:U27"/>
    <mergeCell ref="U20:U23"/>
    <mergeCell ref="V20:V23"/>
    <mergeCell ref="A19:C19"/>
    <mergeCell ref="B20:B27"/>
    <mergeCell ref="N20:N38"/>
    <mergeCell ref="O20:O38"/>
    <mergeCell ref="P20:P23"/>
    <mergeCell ref="B29:B36"/>
    <mergeCell ref="A37:C37"/>
    <mergeCell ref="Q20:Q23"/>
    <mergeCell ref="R20:R23"/>
    <mergeCell ref="S20:S23"/>
    <mergeCell ref="T20:T23"/>
    <mergeCell ref="Z15:Z17"/>
    <mergeCell ref="R15:Y15"/>
    <mergeCell ref="R16:S16"/>
    <mergeCell ref="T16:U16"/>
    <mergeCell ref="V16:W16"/>
    <mergeCell ref="W20:W23"/>
    <mergeCell ref="X20:X23"/>
    <mergeCell ref="Y20:Y23"/>
    <mergeCell ref="F16:F17"/>
    <mergeCell ref="G16:G17"/>
    <mergeCell ref="J16:J17"/>
    <mergeCell ref="K16:K17"/>
    <mergeCell ref="L16:L17"/>
    <mergeCell ref="A12:AA12"/>
    <mergeCell ref="A14:A17"/>
    <mergeCell ref="B14:AA14"/>
    <mergeCell ref="B15:B17"/>
    <mergeCell ref="C15:C17"/>
    <mergeCell ref="D15:D17"/>
    <mergeCell ref="E15:E17"/>
    <mergeCell ref="M16:M17"/>
    <mergeCell ref="N16:O16"/>
    <mergeCell ref="P16:P17"/>
    <mergeCell ref="F15:G15"/>
    <mergeCell ref="H15:H17"/>
    <mergeCell ref="I15:I17"/>
    <mergeCell ref="J15:M15"/>
    <mergeCell ref="N15:Q15"/>
    <mergeCell ref="Q16:Q1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9"/>
  <sheetViews>
    <sheetView topLeftCell="A9" zoomScale="50" zoomScaleNormal="50" zoomScaleSheetLayoutView="50" workbookViewId="0">
      <selection activeCell="P20" sqref="P20"/>
    </sheetView>
  </sheetViews>
  <sheetFormatPr defaultColWidth="19.42578125" defaultRowHeight="18.75" x14ac:dyDescent="0.3"/>
  <cols>
    <col min="1" max="1" width="19.42578125" style="3"/>
    <col min="2" max="2" width="19.42578125" style="16"/>
    <col min="3" max="3" width="19.42578125" style="3"/>
    <col min="4" max="4" width="13.85546875" style="3" customWidth="1"/>
    <col min="5" max="5" width="11.7109375" style="3" customWidth="1"/>
    <col min="6" max="6" width="13.7109375" style="3" customWidth="1"/>
    <col min="7" max="7" width="13.85546875" style="3" customWidth="1"/>
    <col min="8" max="8" width="16.7109375" style="3" customWidth="1"/>
    <col min="9" max="9" width="12.7109375" style="3" customWidth="1"/>
    <col min="10" max="16384" width="19.42578125" style="3"/>
  </cols>
  <sheetData>
    <row r="1" spans="1:27" s="81" customFormat="1" ht="15.75" hidden="1" customHeight="1" x14ac:dyDescent="0.25">
      <c r="A1" s="76"/>
      <c r="B1" s="76"/>
      <c r="C1" s="77"/>
      <c r="D1" s="76"/>
      <c r="E1" s="76"/>
      <c r="F1" s="76"/>
      <c r="G1" s="76"/>
      <c r="H1" s="76"/>
      <c r="I1" s="78"/>
      <c r="J1" s="78"/>
      <c r="K1" s="78"/>
      <c r="L1" s="79"/>
      <c r="M1" s="78"/>
      <c r="N1" s="78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80" t="s">
        <v>134</v>
      </c>
    </row>
    <row r="2" spans="1:27" s="81" customFormat="1" ht="15.75" hidden="1" x14ac:dyDescent="0.25">
      <c r="A2" s="76"/>
      <c r="B2" s="76"/>
      <c r="C2" s="77"/>
      <c r="D2" s="76"/>
      <c r="E2" s="76"/>
      <c r="F2" s="76"/>
      <c r="G2" s="76"/>
      <c r="H2" s="76"/>
      <c r="I2" s="78"/>
      <c r="J2" s="78"/>
      <c r="K2" s="78"/>
      <c r="L2" s="79"/>
      <c r="M2" s="78"/>
      <c r="N2" s="78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82" t="s">
        <v>135</v>
      </c>
    </row>
    <row r="3" spans="1:27" s="81" customFormat="1" ht="15.75" hidden="1" x14ac:dyDescent="0.25">
      <c r="A3" s="76"/>
      <c r="B3" s="76"/>
      <c r="C3" s="77"/>
      <c r="D3" s="76"/>
      <c r="E3" s="76"/>
      <c r="F3" s="76"/>
      <c r="G3" s="76"/>
      <c r="H3" s="76"/>
      <c r="I3" s="78"/>
      <c r="J3" s="78"/>
      <c r="K3" s="78"/>
      <c r="L3" s="79"/>
      <c r="M3" s="78"/>
      <c r="N3" s="78"/>
      <c r="O3" s="76"/>
      <c r="P3" s="76"/>
      <c r="Q3" s="76"/>
      <c r="R3" s="76"/>
      <c r="S3" s="76"/>
      <c r="T3" s="76"/>
      <c r="U3" s="76"/>
      <c r="V3" s="76"/>
      <c r="W3" s="76"/>
      <c r="X3" s="76"/>
      <c r="Y3" s="83"/>
      <c r="Z3" s="84" t="s">
        <v>136</v>
      </c>
      <c r="AA3" s="85"/>
    </row>
    <row r="4" spans="1:27" s="81" customFormat="1" ht="15.75" hidden="1" x14ac:dyDescent="0.25">
      <c r="A4" s="76"/>
      <c r="B4" s="76"/>
      <c r="C4" s="77"/>
      <c r="D4" s="76"/>
      <c r="E4" s="76"/>
      <c r="F4" s="76"/>
      <c r="G4" s="76"/>
      <c r="H4" s="76"/>
      <c r="I4" s="78"/>
      <c r="J4" s="78"/>
      <c r="K4" s="78"/>
      <c r="L4" s="79"/>
      <c r="M4" s="78"/>
      <c r="N4" s="78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82" t="s">
        <v>137</v>
      </c>
      <c r="AA4" s="86"/>
    </row>
    <row r="5" spans="1:27" s="81" customFormat="1" ht="15.75" hidden="1" customHeight="1" x14ac:dyDescent="0.25">
      <c r="A5" s="76"/>
      <c r="B5" s="76"/>
      <c r="C5" s="77"/>
      <c r="D5" s="76"/>
      <c r="E5" s="76"/>
      <c r="F5" s="76"/>
      <c r="G5" s="76"/>
      <c r="H5" s="76"/>
      <c r="I5" s="78"/>
      <c r="J5" s="78"/>
      <c r="K5" s="78"/>
      <c r="L5" s="79"/>
      <c r="M5" s="78"/>
      <c r="N5" s="78"/>
      <c r="O5" s="78"/>
      <c r="P5" s="76"/>
      <c r="Q5" s="76"/>
      <c r="R5" s="76"/>
      <c r="S5" s="76"/>
      <c r="T5" s="76"/>
      <c r="U5" s="76"/>
      <c r="V5" s="76"/>
      <c r="W5" s="76"/>
      <c r="X5" s="76"/>
      <c r="Y5" s="76"/>
      <c r="Z5" s="82"/>
      <c r="AA5" s="85"/>
    </row>
    <row r="6" spans="1:27" s="81" customFormat="1" ht="15.75" hidden="1" customHeight="1" x14ac:dyDescent="0.25">
      <c r="A6" s="76"/>
      <c r="B6" s="76"/>
      <c r="C6" s="77"/>
      <c r="D6" s="76"/>
      <c r="E6" s="76"/>
      <c r="F6" s="76"/>
      <c r="G6" s="76"/>
      <c r="H6" s="76"/>
      <c r="I6" s="78"/>
      <c r="J6" s="78"/>
      <c r="K6" s="78"/>
      <c r="L6" s="87">
        <v>60.56</v>
      </c>
      <c r="M6" s="88">
        <v>96.01</v>
      </c>
      <c r="N6" s="88">
        <v>95.72</v>
      </c>
      <c r="O6" s="89"/>
      <c r="P6" s="89"/>
      <c r="Q6" s="89"/>
      <c r="R6" s="89">
        <v>98.985833330000006</v>
      </c>
      <c r="S6" s="89">
        <v>95.472289549999999</v>
      </c>
      <c r="T6" s="89">
        <v>95.183925549999998</v>
      </c>
      <c r="U6" s="89"/>
      <c r="V6" s="76"/>
      <c r="W6" s="76"/>
      <c r="X6" s="76"/>
      <c r="Y6" s="76"/>
      <c r="Z6" s="82" t="s">
        <v>138</v>
      </c>
      <c r="AA6" s="85"/>
    </row>
    <row r="7" spans="1:27" s="81" customFormat="1" ht="15.75" hidden="1" customHeight="1" x14ac:dyDescent="0.25">
      <c r="A7" s="76"/>
      <c r="B7" s="76"/>
      <c r="C7" s="77"/>
      <c r="D7" s="76"/>
      <c r="E7" s="76"/>
      <c r="F7" s="76"/>
      <c r="G7" s="76"/>
      <c r="H7" s="76"/>
      <c r="I7" s="78"/>
      <c r="J7" s="78"/>
      <c r="K7" s="78"/>
      <c r="L7" s="87"/>
      <c r="M7" s="88"/>
      <c r="N7" s="88"/>
      <c r="O7" s="89"/>
      <c r="P7" s="89"/>
      <c r="Q7" s="89"/>
      <c r="R7" s="89"/>
      <c r="S7" s="89"/>
      <c r="T7" s="89"/>
      <c r="U7" s="89"/>
      <c r="V7" s="76"/>
      <c r="W7" s="76"/>
      <c r="X7" s="76"/>
      <c r="Y7" s="76"/>
      <c r="Z7" s="90"/>
    </row>
    <row r="8" spans="1:27" s="81" customFormat="1" ht="15.75" hidden="1" customHeight="1" x14ac:dyDescent="0.25">
      <c r="A8" s="76"/>
      <c r="B8" s="76"/>
      <c r="C8" s="77"/>
      <c r="D8" s="76"/>
      <c r="E8" s="76"/>
      <c r="F8" s="76"/>
      <c r="G8" s="76"/>
      <c r="H8" s="76"/>
      <c r="I8" s="78"/>
      <c r="J8" s="78"/>
      <c r="K8" s="78"/>
      <c r="L8" s="79"/>
      <c r="M8" s="78"/>
      <c r="N8" s="78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90"/>
    </row>
    <row r="9" spans="1:27" s="81" customFormat="1" ht="15.75" x14ac:dyDescent="0.25">
      <c r="A9" s="76"/>
      <c r="B9" s="76"/>
      <c r="C9" s="77"/>
      <c r="D9" s="76"/>
      <c r="E9" s="76"/>
      <c r="F9" s="76"/>
      <c r="G9" s="76"/>
      <c r="H9" s="76"/>
      <c r="I9" s="78"/>
      <c r="J9" s="118" t="s">
        <v>139</v>
      </c>
      <c r="K9" s="118"/>
      <c r="L9" s="118"/>
      <c r="M9" s="118"/>
      <c r="N9" s="118"/>
      <c r="O9" s="118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7" s="81" customFormat="1" ht="15.75" x14ac:dyDescent="0.25">
      <c r="B10" s="91"/>
      <c r="C10" s="92"/>
      <c r="D10" s="91"/>
      <c r="E10" s="91"/>
      <c r="F10" s="91"/>
      <c r="G10" s="91"/>
      <c r="H10" s="91"/>
      <c r="I10" s="91"/>
      <c r="J10" s="91"/>
      <c r="K10" s="119" t="s">
        <v>37</v>
      </c>
      <c r="L10" s="119"/>
      <c r="M10" s="119"/>
      <c r="N10" s="119"/>
      <c r="O10" s="119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7" s="4" customFormat="1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5" t="s">
        <v>60</v>
      </c>
      <c r="K11" s="95"/>
      <c r="L11" s="95"/>
      <c r="M11" s="95"/>
      <c r="N11" s="95"/>
      <c r="O11" s="95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3" spans="1:27" x14ac:dyDescent="0.3">
      <c r="A13" s="96" t="s">
        <v>0</v>
      </c>
      <c r="B13" s="97" t="s">
        <v>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</row>
    <row r="14" spans="1:27" x14ac:dyDescent="0.3">
      <c r="A14" s="96"/>
      <c r="B14" s="100" t="s">
        <v>1</v>
      </c>
      <c r="C14" s="100" t="s">
        <v>3</v>
      </c>
      <c r="D14" s="100" t="s">
        <v>4</v>
      </c>
      <c r="E14" s="101" t="s">
        <v>38</v>
      </c>
      <c r="F14" s="121" t="s">
        <v>39</v>
      </c>
      <c r="G14" s="122"/>
      <c r="H14" s="100" t="s">
        <v>6</v>
      </c>
      <c r="I14" s="100" t="s">
        <v>7</v>
      </c>
      <c r="J14" s="100" t="s">
        <v>8</v>
      </c>
      <c r="K14" s="100"/>
      <c r="L14" s="100"/>
      <c r="M14" s="100"/>
      <c r="N14" s="100" t="s">
        <v>12</v>
      </c>
      <c r="O14" s="100"/>
      <c r="P14" s="100"/>
      <c r="Q14" s="100"/>
      <c r="R14" s="100" t="s">
        <v>18</v>
      </c>
      <c r="S14" s="100"/>
      <c r="T14" s="100"/>
      <c r="U14" s="100"/>
      <c r="V14" s="100"/>
      <c r="W14" s="100"/>
      <c r="X14" s="100"/>
      <c r="Y14" s="100"/>
      <c r="Z14" s="100" t="s">
        <v>26</v>
      </c>
      <c r="AA14" s="100" t="s">
        <v>27</v>
      </c>
    </row>
    <row r="15" spans="1:27" x14ac:dyDescent="0.3">
      <c r="A15" s="96"/>
      <c r="B15" s="100"/>
      <c r="C15" s="100"/>
      <c r="D15" s="100"/>
      <c r="E15" s="102"/>
      <c r="F15" s="101" t="s">
        <v>23</v>
      </c>
      <c r="G15" s="101" t="s">
        <v>24</v>
      </c>
      <c r="H15" s="100"/>
      <c r="I15" s="100"/>
      <c r="J15" s="100" t="s">
        <v>9</v>
      </c>
      <c r="K15" s="100" t="s">
        <v>5</v>
      </c>
      <c r="L15" s="100" t="s">
        <v>10</v>
      </c>
      <c r="M15" s="100" t="s">
        <v>11</v>
      </c>
      <c r="N15" s="100" t="s">
        <v>13</v>
      </c>
      <c r="O15" s="100"/>
      <c r="P15" s="100" t="s">
        <v>16</v>
      </c>
      <c r="Q15" s="100" t="s">
        <v>17</v>
      </c>
      <c r="R15" s="100" t="s">
        <v>44</v>
      </c>
      <c r="S15" s="100"/>
      <c r="T15" s="100" t="s">
        <v>21</v>
      </c>
      <c r="U15" s="100"/>
      <c r="V15" s="100" t="s">
        <v>22</v>
      </c>
      <c r="W15" s="100"/>
      <c r="X15" s="100" t="s">
        <v>25</v>
      </c>
      <c r="Y15" s="100"/>
      <c r="Z15" s="100"/>
      <c r="AA15" s="100"/>
    </row>
    <row r="16" spans="1:27" ht="56.25" x14ac:dyDescent="0.3">
      <c r="A16" s="96"/>
      <c r="B16" s="100"/>
      <c r="C16" s="100"/>
      <c r="D16" s="100"/>
      <c r="E16" s="103"/>
      <c r="F16" s="103"/>
      <c r="G16" s="103"/>
      <c r="H16" s="100"/>
      <c r="I16" s="100"/>
      <c r="J16" s="100"/>
      <c r="K16" s="100"/>
      <c r="L16" s="100"/>
      <c r="M16" s="100"/>
      <c r="N16" s="31" t="s">
        <v>14</v>
      </c>
      <c r="O16" s="31" t="s">
        <v>15</v>
      </c>
      <c r="P16" s="100"/>
      <c r="Q16" s="100"/>
      <c r="R16" s="31" t="s">
        <v>19</v>
      </c>
      <c r="S16" s="31" t="s">
        <v>20</v>
      </c>
      <c r="T16" s="31" t="s">
        <v>19</v>
      </c>
      <c r="U16" s="31" t="s">
        <v>20</v>
      </c>
      <c r="V16" s="31" t="s">
        <v>23</v>
      </c>
      <c r="W16" s="31" t="s">
        <v>24</v>
      </c>
      <c r="X16" s="31" t="s">
        <v>19</v>
      </c>
      <c r="Y16" s="31" t="s">
        <v>20</v>
      </c>
      <c r="Z16" s="100"/>
      <c r="AA16" s="100"/>
    </row>
    <row r="17" spans="1:27" x14ac:dyDescent="0.3">
      <c r="A17" s="5">
        <v>1</v>
      </c>
      <c r="B17" s="6">
        <v>2</v>
      </c>
      <c r="C17" s="5">
        <v>3</v>
      </c>
      <c r="D17" s="5">
        <v>4</v>
      </c>
      <c r="E17" s="5"/>
      <c r="F17" s="5">
        <v>5</v>
      </c>
      <c r="G17" s="5">
        <v>6</v>
      </c>
      <c r="H17" s="5">
        <v>7</v>
      </c>
      <c r="I17" s="5">
        <v>8</v>
      </c>
      <c r="J17" s="5">
        <v>9</v>
      </c>
      <c r="K17" s="5">
        <v>10</v>
      </c>
      <c r="L17" s="5">
        <v>11</v>
      </c>
      <c r="M17" s="5">
        <v>12</v>
      </c>
      <c r="N17" s="5">
        <v>13</v>
      </c>
      <c r="O17" s="5">
        <v>14</v>
      </c>
      <c r="P17" s="5">
        <v>15</v>
      </c>
      <c r="Q17" s="5">
        <v>16</v>
      </c>
      <c r="R17" s="5">
        <v>17</v>
      </c>
      <c r="S17" s="5">
        <v>18</v>
      </c>
      <c r="T17" s="5">
        <v>19</v>
      </c>
      <c r="U17" s="5">
        <v>20</v>
      </c>
      <c r="V17" s="5">
        <v>21</v>
      </c>
      <c r="W17" s="5">
        <v>22</v>
      </c>
      <c r="X17" s="5">
        <v>23</v>
      </c>
      <c r="Y17" s="5">
        <v>24</v>
      </c>
      <c r="Z17" s="5">
        <v>25</v>
      </c>
      <c r="AA17" s="5">
        <v>26</v>
      </c>
    </row>
    <row r="18" spans="1:27" x14ac:dyDescent="0.3">
      <c r="A18" s="110" t="s">
        <v>57</v>
      </c>
      <c r="B18" s="110"/>
      <c r="C18" s="110"/>
      <c r="D18" s="7"/>
      <c r="E18" s="7"/>
      <c r="F18" s="7"/>
      <c r="G18" s="7"/>
      <c r="H18" s="7"/>
      <c r="I18" s="7"/>
      <c r="J18" s="29">
        <f>J19+J21+J23+J26+J29+J32</f>
        <v>143291.1826</v>
      </c>
      <c r="K18" s="29">
        <f>K19+K21+K23+K26+K29</f>
        <v>117125.20299999999</v>
      </c>
      <c r="L18" s="29">
        <f>L19+L21+L23+L26+L29+L32</f>
        <v>26165.97960000001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93.75" x14ac:dyDescent="0.3">
      <c r="A19" s="26" t="s">
        <v>28</v>
      </c>
      <c r="B19" s="101" t="s">
        <v>58</v>
      </c>
      <c r="C19" s="40" t="s">
        <v>46</v>
      </c>
      <c r="D19" s="41" t="s">
        <v>54</v>
      </c>
      <c r="E19" s="41" t="s">
        <v>54</v>
      </c>
      <c r="F19" s="33">
        <v>0.42199999999999999</v>
      </c>
      <c r="G19" s="33">
        <v>0.42199999999999999</v>
      </c>
      <c r="H19" s="8" t="s">
        <v>40</v>
      </c>
      <c r="I19" s="42" t="s">
        <v>35</v>
      </c>
      <c r="J19" s="43">
        <v>12701.3</v>
      </c>
      <c r="K19" s="43">
        <v>12700.82</v>
      </c>
      <c r="L19" s="8">
        <f>J19-K19</f>
        <v>0.47999999999956344</v>
      </c>
      <c r="M19" s="9" t="s">
        <v>56</v>
      </c>
      <c r="N19" s="114">
        <v>85604.72</v>
      </c>
      <c r="O19" s="114">
        <v>80093.56</v>
      </c>
      <c r="P19" s="23" t="s">
        <v>34</v>
      </c>
      <c r="Q19" s="24" t="s">
        <v>34</v>
      </c>
      <c r="R19" s="25">
        <v>50</v>
      </c>
      <c r="S19" s="25">
        <v>100</v>
      </c>
      <c r="T19" s="48">
        <f>[2]ТЭ!$Q$5</f>
        <v>0.78314676616915424</v>
      </c>
      <c r="U19" s="48">
        <v>0.443</v>
      </c>
      <c r="V19" s="49">
        <v>7.0999999999999994E-2</v>
      </c>
      <c r="W19" s="49">
        <v>3.5000000000000003E-2</v>
      </c>
      <c r="X19" s="25">
        <v>50</v>
      </c>
      <c r="Y19" s="25">
        <v>22</v>
      </c>
      <c r="Z19" s="9" t="str">
        <f>M19</f>
        <v>Экономия. При фактическом выполнении работ</v>
      </c>
      <c r="AA19" s="25"/>
    </row>
    <row r="20" spans="1:27" ht="31.5" x14ac:dyDescent="0.3">
      <c r="A20" s="26"/>
      <c r="B20" s="102"/>
      <c r="C20" s="37" t="s">
        <v>47</v>
      </c>
      <c r="D20" s="38"/>
      <c r="E20" s="38"/>
      <c r="F20" s="22"/>
      <c r="G20" s="22"/>
      <c r="H20" s="25" t="s">
        <v>40</v>
      </c>
      <c r="I20" s="24" t="s">
        <v>35</v>
      </c>
      <c r="J20" s="39">
        <v>12701.3</v>
      </c>
      <c r="K20" s="39">
        <v>12700.82</v>
      </c>
      <c r="L20" s="25">
        <f t="shared" ref="L20:L32" si="0">J20-K20</f>
        <v>0.47999999999956344</v>
      </c>
      <c r="M20" s="9"/>
      <c r="N20" s="114"/>
      <c r="O20" s="114"/>
      <c r="P20" s="23"/>
      <c r="Q20" s="24"/>
      <c r="R20" s="25"/>
      <c r="S20" s="25"/>
      <c r="T20" s="25"/>
      <c r="U20" s="25"/>
      <c r="V20" s="49"/>
      <c r="W20" s="49"/>
      <c r="X20" s="25"/>
      <c r="Y20" s="25"/>
      <c r="Z20" s="9"/>
      <c r="AA20" s="25"/>
    </row>
    <row r="21" spans="1:27" ht="110.25" x14ac:dyDescent="0.3">
      <c r="A21" s="26" t="s">
        <v>29</v>
      </c>
      <c r="B21" s="102"/>
      <c r="C21" s="44" t="s">
        <v>48</v>
      </c>
      <c r="D21" s="41" t="s">
        <v>54</v>
      </c>
      <c r="E21" s="41" t="s">
        <v>54</v>
      </c>
      <c r="F21" s="33">
        <v>0.15</v>
      </c>
      <c r="G21" s="33">
        <v>0.15</v>
      </c>
      <c r="H21" s="8" t="s">
        <v>40</v>
      </c>
      <c r="I21" s="42" t="s">
        <v>35</v>
      </c>
      <c r="J21" s="43">
        <v>16291.28</v>
      </c>
      <c r="K21" s="43">
        <v>16128.94</v>
      </c>
      <c r="L21" s="8">
        <f t="shared" si="0"/>
        <v>162.34000000000015</v>
      </c>
      <c r="M21" s="9" t="s">
        <v>56</v>
      </c>
      <c r="N21" s="114"/>
      <c r="O21" s="114"/>
      <c r="P21" s="23"/>
      <c r="Q21" s="24"/>
      <c r="R21" s="25">
        <v>34</v>
      </c>
      <c r="S21" s="25">
        <v>65</v>
      </c>
      <c r="T21" s="48">
        <f>[2]ТЭ!$Q$6</f>
        <v>0.86153673929166152</v>
      </c>
      <c r="U21" s="48">
        <v>0.32150000000000001</v>
      </c>
      <c r="V21" s="49">
        <v>2.3E-2</v>
      </c>
      <c r="W21" s="49">
        <v>1.4999999999999999E-2</v>
      </c>
      <c r="X21" s="25">
        <v>50</v>
      </c>
      <c r="Y21" s="25">
        <v>14</v>
      </c>
      <c r="Z21" s="9" t="str">
        <f>M21</f>
        <v>Экономия. При фактическом выполнении работ</v>
      </c>
      <c r="AA21" s="25"/>
    </row>
    <row r="22" spans="1:27" ht="31.5" x14ac:dyDescent="0.3">
      <c r="A22" s="26"/>
      <c r="B22" s="102"/>
      <c r="C22" s="37" t="s">
        <v>47</v>
      </c>
      <c r="D22" s="38" t="s">
        <v>54</v>
      </c>
      <c r="E22" s="38" t="s">
        <v>54</v>
      </c>
      <c r="F22" s="22"/>
      <c r="G22" s="22"/>
      <c r="H22" s="25" t="s">
        <v>40</v>
      </c>
      <c r="I22" s="24" t="s">
        <v>35</v>
      </c>
      <c r="J22" s="39">
        <v>16291.28</v>
      </c>
      <c r="K22" s="39">
        <v>16128.94</v>
      </c>
      <c r="L22" s="25">
        <f t="shared" si="0"/>
        <v>162.34000000000015</v>
      </c>
      <c r="M22" s="9"/>
      <c r="N22" s="114"/>
      <c r="O22" s="114"/>
      <c r="P22" s="23"/>
      <c r="Q22" s="24"/>
      <c r="R22" s="25"/>
      <c r="S22" s="25"/>
      <c r="T22" s="25"/>
      <c r="U22" s="25"/>
      <c r="V22" s="49"/>
      <c r="W22" s="49"/>
      <c r="X22" s="25"/>
      <c r="Y22" s="25"/>
      <c r="Z22" s="9"/>
      <c r="AA22" s="25"/>
    </row>
    <row r="23" spans="1:27" ht="93.75" x14ac:dyDescent="0.3">
      <c r="A23" s="26" t="s">
        <v>61</v>
      </c>
      <c r="B23" s="102"/>
      <c r="C23" s="44" t="s">
        <v>49</v>
      </c>
      <c r="D23" s="41" t="s">
        <v>54</v>
      </c>
      <c r="E23" s="41" t="s">
        <v>54</v>
      </c>
      <c r="F23" s="33">
        <v>0.22600000000000001</v>
      </c>
      <c r="G23" s="33">
        <v>0.22600000000000001</v>
      </c>
      <c r="H23" s="8" t="s">
        <v>40</v>
      </c>
      <c r="I23" s="42" t="s">
        <v>35</v>
      </c>
      <c r="J23" s="43">
        <v>15384.704610000001</v>
      </c>
      <c r="K23" s="43">
        <f>K24+K25</f>
        <v>15200.099999999999</v>
      </c>
      <c r="L23" s="8">
        <f t="shared" si="0"/>
        <v>184.60461000000214</v>
      </c>
      <c r="M23" s="9" t="s">
        <v>56</v>
      </c>
      <c r="N23" s="114"/>
      <c r="O23" s="114"/>
      <c r="P23" s="23"/>
      <c r="Q23" s="24"/>
      <c r="R23" s="25">
        <v>32</v>
      </c>
      <c r="S23" s="25">
        <v>70</v>
      </c>
      <c r="T23" s="48">
        <f>[2]ТЭ!$Q$7</f>
        <v>0.87702214188883854</v>
      </c>
      <c r="U23" s="48">
        <v>0.49099999999999999</v>
      </c>
      <c r="V23" s="49">
        <v>1.7999999999999999E-2</v>
      </c>
      <c r="W23" s="49">
        <v>6.0000000000000001E-3</v>
      </c>
      <c r="X23" s="25">
        <v>50</v>
      </c>
      <c r="Y23" s="25">
        <v>36</v>
      </c>
      <c r="Z23" s="9" t="str">
        <f>M23</f>
        <v>Экономия. При фактическом выполнении работ</v>
      </c>
      <c r="AA23" s="25"/>
    </row>
    <row r="24" spans="1:27" ht="31.5" x14ac:dyDescent="0.3">
      <c r="A24" s="26"/>
      <c r="B24" s="102"/>
      <c r="C24" s="37" t="s">
        <v>47</v>
      </c>
      <c r="D24" s="38"/>
      <c r="E24" s="38"/>
      <c r="F24" s="22"/>
      <c r="G24" s="22"/>
      <c r="H24" s="25" t="s">
        <v>40</v>
      </c>
      <c r="I24" s="24" t="s">
        <v>35</v>
      </c>
      <c r="J24" s="39">
        <v>7208.7671099999998</v>
      </c>
      <c r="K24" s="39">
        <v>7148.45</v>
      </c>
      <c r="L24" s="25">
        <f t="shared" si="0"/>
        <v>60.317109999999957</v>
      </c>
      <c r="M24" s="9"/>
      <c r="N24" s="114"/>
      <c r="O24" s="114"/>
      <c r="P24" s="23"/>
      <c r="Q24" s="24"/>
      <c r="R24" s="25"/>
      <c r="S24" s="25"/>
      <c r="T24" s="25"/>
      <c r="U24" s="48"/>
      <c r="V24" s="49"/>
      <c r="W24" s="49"/>
      <c r="X24" s="25"/>
      <c r="Y24" s="25"/>
      <c r="Z24" s="9"/>
      <c r="AA24" s="25"/>
    </row>
    <row r="25" spans="1:27" ht="31.5" x14ac:dyDescent="0.3">
      <c r="A25" s="26"/>
      <c r="B25" s="102"/>
      <c r="C25" s="37" t="s">
        <v>50</v>
      </c>
      <c r="D25" s="38" t="s">
        <v>55</v>
      </c>
      <c r="E25" s="38" t="s">
        <v>55</v>
      </c>
      <c r="F25" s="22"/>
      <c r="G25" s="22"/>
      <c r="H25" s="25" t="s">
        <v>40</v>
      </c>
      <c r="I25" s="24" t="s">
        <v>35</v>
      </c>
      <c r="J25" s="39">
        <v>8175.9375</v>
      </c>
      <c r="K25" s="39">
        <v>8051.65</v>
      </c>
      <c r="L25" s="25">
        <f t="shared" si="0"/>
        <v>124.28750000000036</v>
      </c>
      <c r="M25" s="9"/>
      <c r="N25" s="114"/>
      <c r="O25" s="114"/>
      <c r="P25" s="23"/>
      <c r="Q25" s="24"/>
      <c r="R25" s="25"/>
      <c r="S25" s="25"/>
      <c r="T25" s="25"/>
      <c r="U25" s="48"/>
      <c r="V25" s="49"/>
      <c r="W25" s="49"/>
      <c r="X25" s="25"/>
      <c r="Y25" s="25"/>
      <c r="Z25" s="9"/>
      <c r="AA25" s="25"/>
    </row>
    <row r="26" spans="1:27" ht="94.5" x14ac:dyDescent="0.3">
      <c r="A26" s="26" t="s">
        <v>62</v>
      </c>
      <c r="B26" s="102"/>
      <c r="C26" s="44" t="s">
        <v>51</v>
      </c>
      <c r="D26" s="41" t="s">
        <v>54</v>
      </c>
      <c r="E26" s="41" t="s">
        <v>54</v>
      </c>
      <c r="F26" s="33">
        <v>0.4</v>
      </c>
      <c r="G26" s="33">
        <v>0.4</v>
      </c>
      <c r="H26" s="8" t="s">
        <v>40</v>
      </c>
      <c r="I26" s="42" t="s">
        <v>35</v>
      </c>
      <c r="J26" s="43">
        <v>40193.695</v>
      </c>
      <c r="K26" s="43">
        <f>K27+K28</f>
        <v>37754.559999999998</v>
      </c>
      <c r="L26" s="8">
        <f t="shared" si="0"/>
        <v>2439.135000000002</v>
      </c>
      <c r="M26" s="9" t="s">
        <v>56</v>
      </c>
      <c r="N26" s="114"/>
      <c r="O26" s="114"/>
      <c r="P26" s="23"/>
      <c r="Q26" s="24"/>
      <c r="R26" s="25">
        <v>16</v>
      </c>
      <c r="S26" s="25">
        <v>82</v>
      </c>
      <c r="T26" s="48">
        <f>[2]ТЭ!$Q$8</f>
        <v>0.83253880943649905</v>
      </c>
      <c r="U26" s="48">
        <v>0.42330000000000001</v>
      </c>
      <c r="V26" s="49">
        <v>2.7E-2</v>
      </c>
      <c r="W26" s="49">
        <v>1.4E-2</v>
      </c>
      <c r="X26" s="25">
        <v>50</v>
      </c>
      <c r="Y26" s="25">
        <v>5</v>
      </c>
      <c r="Z26" s="9" t="str">
        <f>M26</f>
        <v>Экономия. При фактическом выполнении работ</v>
      </c>
      <c r="AA26" s="25"/>
    </row>
    <row r="27" spans="1:27" ht="31.5" x14ac:dyDescent="0.3">
      <c r="A27" s="26"/>
      <c r="B27" s="102"/>
      <c r="C27" s="37" t="s">
        <v>47</v>
      </c>
      <c r="D27" s="38"/>
      <c r="E27" s="38"/>
      <c r="F27" s="22"/>
      <c r="G27" s="22"/>
      <c r="H27" s="25" t="s">
        <v>40</v>
      </c>
      <c r="I27" s="24" t="s">
        <v>35</v>
      </c>
      <c r="J27" s="39">
        <v>17679.57</v>
      </c>
      <c r="K27" s="39">
        <v>19965.689999999999</v>
      </c>
      <c r="L27" s="25">
        <f t="shared" si="0"/>
        <v>-2286.119999999999</v>
      </c>
      <c r="M27" s="9"/>
      <c r="N27" s="114"/>
      <c r="O27" s="114"/>
      <c r="P27" s="23"/>
      <c r="Q27" s="24"/>
      <c r="R27" s="25"/>
      <c r="S27" s="25"/>
      <c r="T27" s="25"/>
      <c r="U27" s="48"/>
      <c r="V27" s="49"/>
      <c r="W27" s="49"/>
      <c r="X27" s="25"/>
      <c r="Y27" s="25"/>
      <c r="Z27" s="9"/>
      <c r="AA27" s="25"/>
    </row>
    <row r="28" spans="1:27" ht="93.75" x14ac:dyDescent="0.3">
      <c r="A28" s="26"/>
      <c r="B28" s="102"/>
      <c r="C28" s="37" t="s">
        <v>50</v>
      </c>
      <c r="D28" s="38" t="s">
        <v>55</v>
      </c>
      <c r="E28" s="38" t="s">
        <v>55</v>
      </c>
      <c r="F28" s="22"/>
      <c r="G28" s="22"/>
      <c r="H28" s="25" t="s">
        <v>40</v>
      </c>
      <c r="I28" s="24" t="s">
        <v>35</v>
      </c>
      <c r="J28" s="39">
        <v>22514.125</v>
      </c>
      <c r="K28" s="39">
        <v>17788.87</v>
      </c>
      <c r="L28" s="25">
        <f t="shared" si="0"/>
        <v>4725.255000000001</v>
      </c>
      <c r="M28" s="9" t="s">
        <v>42</v>
      </c>
      <c r="N28" s="114"/>
      <c r="O28" s="114"/>
      <c r="P28" s="23"/>
      <c r="Q28" s="24"/>
      <c r="R28" s="25"/>
      <c r="S28" s="25"/>
      <c r="T28" s="25"/>
      <c r="U28" s="48"/>
      <c r="V28" s="49"/>
      <c r="W28" s="49"/>
      <c r="X28" s="25"/>
      <c r="Y28" s="25"/>
      <c r="Z28" s="9" t="str">
        <f>M28</f>
        <v>За счет проведения тендерных процедур на закуп ТМЦ</v>
      </c>
      <c r="AA28" s="25"/>
    </row>
    <row r="29" spans="1:27" ht="110.25" x14ac:dyDescent="0.3">
      <c r="A29" s="26" t="s">
        <v>63</v>
      </c>
      <c r="B29" s="102"/>
      <c r="C29" s="45" t="s">
        <v>52</v>
      </c>
      <c r="D29" s="41" t="s">
        <v>54</v>
      </c>
      <c r="E29" s="41" t="s">
        <v>54</v>
      </c>
      <c r="F29" s="33">
        <v>0.6</v>
      </c>
      <c r="G29" s="33">
        <v>0.6</v>
      </c>
      <c r="H29" s="8" t="s">
        <v>40</v>
      </c>
      <c r="I29" s="42" t="s">
        <v>35</v>
      </c>
      <c r="J29" s="43">
        <v>42938.902990000002</v>
      </c>
      <c r="K29" s="43">
        <f>K30+K31</f>
        <v>35340.782999999996</v>
      </c>
      <c r="L29" s="8">
        <f t="shared" si="0"/>
        <v>7598.1199900000065</v>
      </c>
      <c r="M29" s="9" t="s">
        <v>56</v>
      </c>
      <c r="N29" s="114"/>
      <c r="O29" s="114"/>
      <c r="P29" s="23"/>
      <c r="Q29" s="24"/>
      <c r="R29" s="25">
        <v>15</v>
      </c>
      <c r="S29" s="25">
        <v>74</v>
      </c>
      <c r="T29" s="48">
        <f>[2]ТЭ!$Q$9</f>
        <v>0.5313199105145413</v>
      </c>
      <c r="U29" s="48">
        <v>0.19689999999999999</v>
      </c>
      <c r="V29" s="49">
        <v>8.9999999999999993E-3</v>
      </c>
      <c r="W29" s="49">
        <v>2E-3</v>
      </c>
      <c r="X29" s="25">
        <v>50</v>
      </c>
      <c r="Y29" s="25">
        <v>16</v>
      </c>
      <c r="Z29" s="9" t="str">
        <f>M29</f>
        <v>Экономия. При фактическом выполнении работ</v>
      </c>
      <c r="AA29" s="25"/>
    </row>
    <row r="30" spans="1:27" ht="31.5" x14ac:dyDescent="0.3">
      <c r="A30" s="26"/>
      <c r="B30" s="102"/>
      <c r="C30" s="37" t="s">
        <v>47</v>
      </c>
      <c r="D30" s="22"/>
      <c r="E30" s="22"/>
      <c r="F30" s="22"/>
      <c r="G30" s="22"/>
      <c r="H30" s="25" t="s">
        <v>40</v>
      </c>
      <c r="I30" s="24" t="s">
        <v>35</v>
      </c>
      <c r="J30" s="39">
        <v>19319.224989999999</v>
      </c>
      <c r="K30" s="39">
        <v>12826.661</v>
      </c>
      <c r="L30" s="25">
        <f t="shared" si="0"/>
        <v>6492.5639899999987</v>
      </c>
      <c r="M30" s="9"/>
      <c r="N30" s="114"/>
      <c r="O30" s="114"/>
      <c r="P30" s="23"/>
      <c r="Q30" s="24"/>
      <c r="R30" s="25"/>
      <c r="S30" s="25"/>
      <c r="T30" s="25"/>
      <c r="U30" s="48"/>
      <c r="V30" s="25"/>
      <c r="W30" s="25"/>
      <c r="X30" s="25"/>
      <c r="Y30" s="25"/>
      <c r="Z30" s="9"/>
      <c r="AA30" s="25"/>
    </row>
    <row r="31" spans="1:27" ht="93.75" x14ac:dyDescent="0.3">
      <c r="A31" s="26"/>
      <c r="B31" s="102"/>
      <c r="C31" s="37" t="s">
        <v>50</v>
      </c>
      <c r="D31" s="38" t="s">
        <v>55</v>
      </c>
      <c r="E31" s="38" t="s">
        <v>55</v>
      </c>
      <c r="F31" s="22"/>
      <c r="G31" s="22"/>
      <c r="H31" s="25" t="s">
        <v>40</v>
      </c>
      <c r="I31" s="24" t="s">
        <v>35</v>
      </c>
      <c r="J31" s="39">
        <v>23619.678</v>
      </c>
      <c r="K31" s="39">
        <v>22514.121999999999</v>
      </c>
      <c r="L31" s="25">
        <f t="shared" si="0"/>
        <v>1105.5560000000005</v>
      </c>
      <c r="M31" s="9" t="s">
        <v>42</v>
      </c>
      <c r="N31" s="114"/>
      <c r="O31" s="114"/>
      <c r="P31" s="23"/>
      <c r="Q31" s="24"/>
      <c r="R31" s="25"/>
      <c r="S31" s="25"/>
      <c r="T31" s="25"/>
      <c r="U31" s="48"/>
      <c r="V31" s="25"/>
      <c r="W31" s="25"/>
      <c r="X31" s="25"/>
      <c r="Y31" s="25"/>
      <c r="Z31" s="9" t="str">
        <f>M31</f>
        <v>За счет проведения тендерных процедур на закуп ТМЦ</v>
      </c>
      <c r="AA31" s="25"/>
    </row>
    <row r="32" spans="1:27" ht="168.75" x14ac:dyDescent="0.3">
      <c r="A32" s="22" t="s">
        <v>64</v>
      </c>
      <c r="B32" s="102"/>
      <c r="C32" s="46" t="s">
        <v>53</v>
      </c>
      <c r="D32" s="33" t="s">
        <v>33</v>
      </c>
      <c r="E32" s="33" t="s">
        <v>33</v>
      </c>
      <c r="F32" s="33">
        <v>1</v>
      </c>
      <c r="G32" s="33"/>
      <c r="H32" s="8" t="s">
        <v>40</v>
      </c>
      <c r="I32" s="42" t="s">
        <v>35</v>
      </c>
      <c r="J32" s="43">
        <v>15781.3</v>
      </c>
      <c r="K32" s="43">
        <v>0</v>
      </c>
      <c r="L32" s="8">
        <f t="shared" si="0"/>
        <v>15781.3</v>
      </c>
      <c r="M32" s="47" t="s">
        <v>43</v>
      </c>
      <c r="N32" s="114"/>
      <c r="O32" s="114"/>
      <c r="P32" s="23" t="s">
        <v>34</v>
      </c>
      <c r="Q32" s="24" t="s">
        <v>34</v>
      </c>
      <c r="R32" s="25">
        <v>70</v>
      </c>
      <c r="S32" s="25">
        <v>0</v>
      </c>
      <c r="T32" s="48">
        <v>0.62129999999999996</v>
      </c>
      <c r="U32" s="48">
        <v>0.16320000000000001</v>
      </c>
      <c r="V32" s="25">
        <v>3.5999999999999997E-2</v>
      </c>
      <c r="W32" s="49">
        <v>3.5999999999999997E-2</v>
      </c>
      <c r="X32" s="25">
        <v>99</v>
      </c>
      <c r="Y32" s="25"/>
      <c r="Z32" s="9" t="str">
        <f>M32</f>
        <v>Не исполнение. В связи с отказом в коректировке инвестиционной программы на 2020 год.</v>
      </c>
      <c r="AA32" s="25"/>
    </row>
    <row r="33" spans="1:27" x14ac:dyDescent="0.3">
      <c r="A33" s="104" t="s">
        <v>30</v>
      </c>
      <c r="B33" s="115"/>
      <c r="C33" s="115"/>
      <c r="D33" s="11"/>
      <c r="E33" s="11"/>
      <c r="F33" s="11"/>
      <c r="G33" s="11"/>
      <c r="H33" s="11"/>
      <c r="I33" s="11"/>
      <c r="J33" s="30">
        <f>SUM(J34:J34)</f>
        <v>22407.1</v>
      </c>
      <c r="K33" s="30">
        <f>SUM(K34:K34)</f>
        <v>20089.29</v>
      </c>
      <c r="L33" s="30">
        <f>SUM(L34:L34)</f>
        <v>2317.8099999999977</v>
      </c>
      <c r="M33" s="11"/>
      <c r="N33" s="114"/>
      <c r="O33" s="114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1:27" ht="75" x14ac:dyDescent="0.3">
      <c r="A34" s="31">
        <v>2</v>
      </c>
      <c r="B34" s="33" t="s">
        <v>58</v>
      </c>
      <c r="C34" s="1" t="s">
        <v>59</v>
      </c>
      <c r="D34" s="22" t="s">
        <v>33</v>
      </c>
      <c r="E34" s="22" t="s">
        <v>33</v>
      </c>
      <c r="F34" s="22">
        <v>1</v>
      </c>
      <c r="G34" s="22">
        <v>1</v>
      </c>
      <c r="H34" s="25" t="s">
        <v>40</v>
      </c>
      <c r="I34" s="24" t="s">
        <v>35</v>
      </c>
      <c r="J34" s="25">
        <v>22407.1</v>
      </c>
      <c r="K34" s="25">
        <v>20089.29</v>
      </c>
      <c r="L34" s="25">
        <f t="shared" ref="L34" si="1">J34-K34</f>
        <v>2317.8099999999977</v>
      </c>
      <c r="M34" s="36" t="s">
        <v>45</v>
      </c>
      <c r="N34" s="114"/>
      <c r="O34" s="114"/>
      <c r="P34" s="10" t="s">
        <v>34</v>
      </c>
      <c r="Q34" s="25" t="s">
        <v>34</v>
      </c>
      <c r="R34" s="25">
        <v>34</v>
      </c>
      <c r="S34" s="25">
        <v>100</v>
      </c>
      <c r="T34" s="25" t="s">
        <v>34</v>
      </c>
      <c r="U34" s="25"/>
      <c r="V34" s="25" t="s">
        <v>34</v>
      </c>
      <c r="W34" s="25" t="s">
        <v>34</v>
      </c>
      <c r="X34" s="25"/>
      <c r="Y34" s="25"/>
      <c r="Z34" s="28" t="str">
        <f>M34</f>
        <v>Экономия, в связи с закупом ТМЦ</v>
      </c>
      <c r="AA34" s="28"/>
    </row>
    <row r="35" spans="1:27" s="14" customFormat="1" x14ac:dyDescent="0.3">
      <c r="A35" s="31"/>
      <c r="B35" s="27"/>
      <c r="C35" s="13" t="s">
        <v>36</v>
      </c>
      <c r="D35" s="31"/>
      <c r="E35" s="31"/>
      <c r="F35" s="31"/>
      <c r="G35" s="31"/>
      <c r="H35" s="31"/>
      <c r="I35" s="31"/>
      <c r="J35" s="8">
        <f>J18+J33</f>
        <v>165698.28260000001</v>
      </c>
      <c r="K35" s="8">
        <f>K18+K33</f>
        <v>137214.49299999999</v>
      </c>
      <c r="L35" s="8">
        <f>L18+L33</f>
        <v>28483.789600000007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x14ac:dyDescent="0.3">
      <c r="A36" s="2"/>
      <c r="B36" s="2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3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2"/>
      <c r="AA37" s="2"/>
    </row>
    <row r="38" spans="1:27" x14ac:dyDescent="0.3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</row>
    <row r="39" spans="1:27" x14ac:dyDescent="0.3">
      <c r="A39" s="2"/>
      <c r="B39" s="1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s="19" customFormat="1" ht="26.25" x14ac:dyDescent="0.4">
      <c r="A40" s="17"/>
      <c r="B40" s="18"/>
      <c r="C40" s="17"/>
      <c r="D40" s="17"/>
      <c r="E40" s="17"/>
      <c r="G40" s="2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s="19" customFormat="1" ht="26.25" x14ac:dyDescent="0.4">
      <c r="A41" s="17"/>
      <c r="B41" s="18"/>
      <c r="C41" s="17"/>
      <c r="D41" s="17"/>
      <c r="E41" s="17"/>
      <c r="G41" s="21"/>
      <c r="I41" s="17"/>
      <c r="J41" s="17"/>
      <c r="K41" s="17"/>
      <c r="L41" s="17"/>
      <c r="N41" s="21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s="19" customFormat="1" ht="26.25" x14ac:dyDescent="0.4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s="19" customFormat="1" ht="26.25" x14ac:dyDescent="0.4">
      <c r="A43" s="17"/>
      <c r="B43" s="18"/>
      <c r="C43" s="17"/>
      <c r="D43" s="17"/>
      <c r="E43" s="17"/>
      <c r="F43" s="17"/>
      <c r="G43" s="21"/>
      <c r="H43" s="17"/>
      <c r="I43" s="17"/>
      <c r="J43" s="17"/>
      <c r="K43" s="17"/>
      <c r="L43" s="17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s="19" customFormat="1" ht="26.25" x14ac:dyDescent="0.4">
      <c r="A44" s="17"/>
      <c r="B44" s="18"/>
      <c r="C44" s="17"/>
      <c r="D44" s="17"/>
      <c r="E44" s="17"/>
      <c r="F44" s="17"/>
      <c r="G44" s="21"/>
      <c r="H44" s="20"/>
      <c r="I44" s="17"/>
      <c r="J44" s="17"/>
      <c r="K44" s="17"/>
      <c r="L44" s="17"/>
      <c r="N44" s="21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x14ac:dyDescent="0.3">
      <c r="A45" s="2"/>
      <c r="B45" s="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3">
      <c r="A46" s="2"/>
      <c r="B46" s="1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3">
      <c r="A47" s="2"/>
      <c r="B47" s="1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3">
      <c r="A48" s="2"/>
      <c r="B48" s="1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3">
      <c r="A49" s="2"/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3">
      <c r="A50" s="2"/>
      <c r="B50" s="1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3">
      <c r="A51" s="2"/>
      <c r="B51" s="1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3">
      <c r="A52" s="2"/>
      <c r="B52" s="1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3">
      <c r="A53" s="2"/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3">
      <c r="A54" s="2"/>
      <c r="B54" s="15"/>
      <c r="C54" s="2"/>
      <c r="D54" s="2"/>
      <c r="E54" s="2"/>
      <c r="F54" s="2"/>
      <c r="G54" s="2"/>
      <c r="H54" s="2"/>
      <c r="I54" s="2"/>
      <c r="J54" s="2"/>
      <c r="K54" s="1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3">
      <c r="A55" s="2"/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3">
      <c r="A56" s="2"/>
      <c r="B56" s="1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3">
      <c r="A57" s="2"/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3">
      <c r="A58" s="2"/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3">
      <c r="A59" s="2"/>
      <c r="B59" s="1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3">
      <c r="A60" s="2"/>
      <c r="B60" s="1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3">
      <c r="A61" s="2"/>
      <c r="B61" s="1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3">
      <c r="A62" s="2"/>
      <c r="B62" s="1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3">
      <c r="A63" s="2"/>
      <c r="B63" s="1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3">
      <c r="A64" s="2"/>
      <c r="B64" s="1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3">
      <c r="A65" s="2"/>
      <c r="B65" s="1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3">
      <c r="A66" s="2"/>
      <c r="B66" s="1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3">
      <c r="A67" s="2"/>
      <c r="B67" s="1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3">
      <c r="A68" s="2"/>
      <c r="B68" s="1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3">
      <c r="A69" s="2"/>
      <c r="B69" s="1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3">
      <c r="A70" s="2"/>
      <c r="B70" s="1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3">
      <c r="A71" s="2"/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3">
      <c r="A72" s="2"/>
      <c r="B72" s="1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3">
      <c r="A73" s="2"/>
      <c r="B73" s="1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3">
      <c r="A74" s="2"/>
      <c r="B74" s="1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3">
      <c r="A75" s="2"/>
      <c r="B75" s="1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3">
      <c r="A76" s="2"/>
      <c r="B76" s="1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3">
      <c r="A77" s="2"/>
      <c r="B77" s="1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3">
      <c r="A78" s="2"/>
      <c r="B78" s="1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3">
      <c r="A79" s="2"/>
      <c r="B79" s="1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3">
      <c r="A80" s="2"/>
      <c r="B80" s="1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3">
      <c r="A81" s="2"/>
      <c r="B81" s="1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3">
      <c r="A82" s="2"/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3">
      <c r="A83" s="2"/>
      <c r="B83" s="1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3">
      <c r="A84" s="2"/>
      <c r="B84" s="1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3">
      <c r="A85" s="2"/>
      <c r="B85" s="1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3">
      <c r="A86" s="2"/>
      <c r="B86" s="1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3">
      <c r="A87" s="2"/>
      <c r="B87" s="1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3">
      <c r="A88" s="2"/>
      <c r="B88" s="1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3">
      <c r="A89" s="2"/>
      <c r="B89" s="1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3">
      <c r="A90" s="2"/>
      <c r="B90" s="1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3">
      <c r="A91" s="2"/>
      <c r="B91" s="1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3">
      <c r="A92" s="2"/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3">
      <c r="A93" s="2"/>
      <c r="B93" s="1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3">
      <c r="A94" s="2"/>
      <c r="B94" s="1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3">
      <c r="A95" s="2"/>
      <c r="B95" s="1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3">
      <c r="A96" s="2"/>
      <c r="B96" s="1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3">
      <c r="A97" s="2"/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3">
      <c r="A98" s="2"/>
      <c r="B98" s="1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3">
      <c r="A99" s="2"/>
      <c r="B99" s="1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3">
      <c r="A100" s="2"/>
      <c r="B100" s="1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3">
      <c r="A101" s="2"/>
      <c r="B101" s="1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3">
      <c r="A102" s="2"/>
      <c r="B102" s="1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3">
      <c r="A103" s="2"/>
      <c r="B103" s="1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3">
      <c r="A104" s="2"/>
      <c r="B104" s="1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3">
      <c r="A105" s="2"/>
      <c r="B105" s="1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3">
      <c r="A106" s="2"/>
      <c r="B106" s="1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3">
      <c r="A107" s="2"/>
      <c r="B107" s="1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3">
      <c r="A108" s="2"/>
      <c r="B108" s="1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3">
      <c r="A109" s="2"/>
      <c r="B109" s="1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3">
      <c r="A110" s="2"/>
      <c r="B110" s="1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3">
      <c r="A111" s="2"/>
      <c r="B111" s="1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3">
      <c r="A112" s="2"/>
      <c r="B112" s="1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3">
      <c r="A113" s="2"/>
      <c r="B113" s="1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3">
      <c r="A114" s="2"/>
      <c r="B114" s="1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3">
      <c r="A115" s="2"/>
      <c r="B115" s="1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3">
      <c r="A116" s="2"/>
      <c r="B116" s="1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3">
      <c r="A117" s="2"/>
      <c r="B117" s="1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3">
      <c r="A118" s="2"/>
      <c r="B118" s="1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3">
      <c r="A119" s="2"/>
      <c r="B119" s="1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3">
      <c r="A120" s="2"/>
      <c r="B120" s="1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3">
      <c r="A121" s="2"/>
      <c r="B121" s="1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3">
      <c r="A122" s="2"/>
      <c r="B122" s="1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3">
      <c r="A123" s="2"/>
      <c r="B123" s="1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3">
      <c r="A124" s="2"/>
      <c r="B124" s="1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3">
      <c r="A125" s="2"/>
      <c r="B125" s="1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3">
      <c r="A126" s="2"/>
      <c r="B126" s="1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3">
      <c r="A127" s="2"/>
      <c r="B127" s="1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3">
      <c r="A128" s="2"/>
      <c r="B128" s="1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3">
      <c r="A129" s="2"/>
      <c r="B129" s="1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3">
      <c r="A130" s="2"/>
      <c r="B130" s="1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3">
      <c r="A131" s="2"/>
      <c r="B131" s="1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3">
      <c r="A132" s="2"/>
      <c r="B132" s="1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3">
      <c r="A133" s="2"/>
      <c r="B133" s="1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3">
      <c r="A134" s="2"/>
      <c r="B134" s="1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3">
      <c r="A135" s="2"/>
      <c r="B135" s="1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3">
      <c r="A136" s="2"/>
      <c r="B136" s="1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3">
      <c r="A137" s="2"/>
      <c r="B137" s="1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3">
      <c r="A138" s="2"/>
      <c r="B138" s="1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3">
      <c r="A139" s="2"/>
      <c r="B139" s="1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3">
      <c r="A140" s="2"/>
      <c r="B140" s="1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3">
      <c r="A141" s="2"/>
      <c r="B141" s="1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3">
      <c r="A142" s="2"/>
      <c r="B142" s="1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3">
      <c r="A143" s="2"/>
      <c r="B143" s="1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3">
      <c r="A144" s="2"/>
      <c r="B144" s="1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3">
      <c r="A145" s="2"/>
      <c r="B145" s="1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3">
      <c r="A146" s="2"/>
      <c r="B146" s="1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3">
      <c r="A147" s="2"/>
      <c r="B147" s="1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3">
      <c r="A148" s="2"/>
      <c r="B148" s="1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3">
      <c r="A149" s="2"/>
      <c r="B149" s="1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3">
      <c r="A150" s="2"/>
      <c r="B150" s="1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3">
      <c r="A151" s="2"/>
      <c r="B151" s="1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3">
      <c r="A152" s="2"/>
      <c r="B152" s="1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3">
      <c r="A153" s="2"/>
      <c r="B153" s="1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3">
      <c r="A154" s="2"/>
      <c r="B154" s="1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3">
      <c r="A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3">
      <c r="A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x14ac:dyDescent="0.3">
      <c r="A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3">
      <c r="A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3">
      <c r="A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3">
      <c r="A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3">
      <c r="A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3">
      <c r="A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3">
      <c r="A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x14ac:dyDescent="0.3">
      <c r="A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x14ac:dyDescent="0.3">
      <c r="A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3">
      <c r="A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x14ac:dyDescent="0.3">
      <c r="A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x14ac:dyDescent="0.3">
      <c r="A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x14ac:dyDescent="0.3">
      <c r="A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x14ac:dyDescent="0.3">
      <c r="A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x14ac:dyDescent="0.3">
      <c r="A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3">
      <c r="A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3">
      <c r="A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x14ac:dyDescent="0.3">
      <c r="A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3">
      <c r="A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x14ac:dyDescent="0.3">
      <c r="A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3">
      <c r="A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3">
      <c r="A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3">
      <c r="A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x14ac:dyDescent="0.3">
      <c r="A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3">
      <c r="A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3">
      <c r="A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x14ac:dyDescent="0.3">
      <c r="A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3">
      <c r="A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3">
      <c r="A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3">
      <c r="A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3">
      <c r="A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x14ac:dyDescent="0.3">
      <c r="A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3">
      <c r="A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x14ac:dyDescent="0.3">
      <c r="A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3">
      <c r="A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x14ac:dyDescent="0.3">
      <c r="A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x14ac:dyDescent="0.3">
      <c r="A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x14ac:dyDescent="0.3">
      <c r="A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3">
      <c r="A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3">
      <c r="A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x14ac:dyDescent="0.3">
      <c r="A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x14ac:dyDescent="0.3">
      <c r="A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x14ac:dyDescent="0.3">
      <c r="A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3">
      <c r="A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3">
      <c r="A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x14ac:dyDescent="0.3">
      <c r="A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x14ac:dyDescent="0.3">
      <c r="A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3">
      <c r="A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x14ac:dyDescent="0.3">
      <c r="A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3">
      <c r="A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x14ac:dyDescent="0.3">
      <c r="A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3">
      <c r="A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x14ac:dyDescent="0.3">
      <c r="A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3">
      <c r="A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3">
      <c r="A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x14ac:dyDescent="0.3">
      <c r="A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x14ac:dyDescent="0.3">
      <c r="A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x14ac:dyDescent="0.3">
      <c r="A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x14ac:dyDescent="0.3">
      <c r="A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3">
      <c r="A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3">
      <c r="A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x14ac:dyDescent="0.3">
      <c r="A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x14ac:dyDescent="0.3">
      <c r="A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x14ac:dyDescent="0.3">
      <c r="A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3">
      <c r="A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x14ac:dyDescent="0.3">
      <c r="A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3">
      <c r="A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x14ac:dyDescent="0.3">
      <c r="A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x14ac:dyDescent="0.3">
      <c r="A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3">
      <c r="A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3">
      <c r="A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x14ac:dyDescent="0.3">
      <c r="A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3">
      <c r="A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3">
      <c r="A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3">
      <c r="A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3">
      <c r="A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x14ac:dyDescent="0.3">
      <c r="A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x14ac:dyDescent="0.3">
      <c r="A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3">
      <c r="A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x14ac:dyDescent="0.3">
      <c r="A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3">
      <c r="A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3">
      <c r="A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3">
      <c r="A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3">
      <c r="A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x14ac:dyDescent="0.3">
      <c r="A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</sheetData>
  <mergeCells count="37">
    <mergeCell ref="J9:O9"/>
    <mergeCell ref="A38:AA38"/>
    <mergeCell ref="R14:Y14"/>
    <mergeCell ref="Z14:Z16"/>
    <mergeCell ref="A37:Y37"/>
    <mergeCell ref="A18:C18"/>
    <mergeCell ref="B19:B32"/>
    <mergeCell ref="N19:N34"/>
    <mergeCell ref="O19:O34"/>
    <mergeCell ref="A33:C33"/>
    <mergeCell ref="N15:O15"/>
    <mergeCell ref="P15:P16"/>
    <mergeCell ref="Q15:Q16"/>
    <mergeCell ref="H14:H16"/>
    <mergeCell ref="I14:I16"/>
    <mergeCell ref="J11:O11"/>
    <mergeCell ref="J15:J16"/>
    <mergeCell ref="K15:K16"/>
    <mergeCell ref="L15:L16"/>
    <mergeCell ref="M15:M16"/>
    <mergeCell ref="K10:O10"/>
    <mergeCell ref="R15:S15"/>
    <mergeCell ref="T15:U15"/>
    <mergeCell ref="V15:W15"/>
    <mergeCell ref="X15:Y15"/>
    <mergeCell ref="A13:A16"/>
    <mergeCell ref="B13:AA13"/>
    <mergeCell ref="B14:B16"/>
    <mergeCell ref="C14:C16"/>
    <mergeCell ref="D14:D16"/>
    <mergeCell ref="E14:E16"/>
    <mergeCell ref="F14:G14"/>
    <mergeCell ref="AA14:AA16"/>
    <mergeCell ref="F15:F16"/>
    <mergeCell ref="J14:M14"/>
    <mergeCell ref="N14:Q14"/>
    <mergeCell ref="G15:G16"/>
  </mergeCells>
  <hyperlinks>
    <hyperlink ref="Z2" r:id="rId1" display="jl:39695703.100 "/>
  </hyperlinks>
  <printOptions horizontalCentered="1"/>
  <pageMargins left="0" right="0" top="0" bottom="0" header="0" footer="0"/>
  <pageSetup paperSize="9" scale="2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0"/>
  <sheetViews>
    <sheetView topLeftCell="A12" zoomScale="50" zoomScaleNormal="50" workbookViewId="0">
      <selection activeCell="M35" sqref="M35"/>
    </sheetView>
  </sheetViews>
  <sheetFormatPr defaultColWidth="9.140625" defaultRowHeight="18.75" x14ac:dyDescent="0.3"/>
  <cols>
    <col min="1" max="1" width="7.140625" style="3" customWidth="1"/>
    <col min="2" max="2" width="30.42578125" style="16" customWidth="1"/>
    <col min="3" max="3" width="36.5703125" style="3" customWidth="1"/>
    <col min="4" max="4" width="15" style="3" customWidth="1"/>
    <col min="5" max="5" width="9.140625" style="3"/>
    <col min="6" max="12" width="17.140625" style="3" customWidth="1"/>
    <col min="13" max="13" width="48" style="3" customWidth="1"/>
    <col min="14" max="14" width="18.5703125" style="3" customWidth="1"/>
    <col min="15" max="25" width="17.140625" style="3" customWidth="1"/>
    <col min="26" max="26" width="26.5703125" style="3" customWidth="1"/>
    <col min="27" max="27" width="21.42578125" style="3" customWidth="1"/>
    <col min="28" max="16384" width="9.140625" style="3"/>
  </cols>
  <sheetData>
    <row r="1" spans="1:27" s="81" customFormat="1" ht="15.75" hidden="1" customHeight="1" x14ac:dyDescent="0.25">
      <c r="A1" s="76"/>
      <c r="B1" s="76"/>
      <c r="C1" s="77"/>
      <c r="D1" s="76"/>
      <c r="E1" s="76"/>
      <c r="F1" s="76"/>
      <c r="G1" s="76"/>
      <c r="H1" s="76"/>
      <c r="I1" s="78"/>
      <c r="J1" s="78"/>
      <c r="K1" s="78"/>
      <c r="L1" s="79"/>
      <c r="M1" s="78"/>
      <c r="N1" s="78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80" t="s">
        <v>134</v>
      </c>
    </row>
    <row r="2" spans="1:27" s="81" customFormat="1" ht="15.75" hidden="1" x14ac:dyDescent="0.25">
      <c r="A2" s="76"/>
      <c r="B2" s="76"/>
      <c r="C2" s="77"/>
      <c r="D2" s="76"/>
      <c r="E2" s="76"/>
      <c r="F2" s="76"/>
      <c r="G2" s="76"/>
      <c r="H2" s="76"/>
      <c r="I2" s="78"/>
      <c r="J2" s="78"/>
      <c r="K2" s="78"/>
      <c r="L2" s="79"/>
      <c r="M2" s="78"/>
      <c r="N2" s="78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82" t="s">
        <v>135</v>
      </c>
    </row>
    <row r="3" spans="1:27" s="81" customFormat="1" ht="15.75" hidden="1" x14ac:dyDescent="0.25">
      <c r="A3" s="76"/>
      <c r="B3" s="76"/>
      <c r="C3" s="77"/>
      <c r="D3" s="76"/>
      <c r="E3" s="76"/>
      <c r="F3" s="76"/>
      <c r="G3" s="76"/>
      <c r="H3" s="76"/>
      <c r="I3" s="78"/>
      <c r="J3" s="78"/>
      <c r="K3" s="78"/>
      <c r="L3" s="79"/>
      <c r="M3" s="78"/>
      <c r="N3" s="78"/>
      <c r="O3" s="76"/>
      <c r="P3" s="76"/>
      <c r="Q3" s="76"/>
      <c r="R3" s="76"/>
      <c r="S3" s="76"/>
      <c r="T3" s="76"/>
      <c r="U3" s="76"/>
      <c r="V3" s="76"/>
      <c r="W3" s="76"/>
      <c r="X3" s="76"/>
      <c r="Y3" s="83"/>
      <c r="Z3" s="84" t="s">
        <v>136</v>
      </c>
      <c r="AA3" s="85"/>
    </row>
    <row r="4" spans="1:27" s="81" customFormat="1" ht="15.75" hidden="1" x14ac:dyDescent="0.25">
      <c r="A4" s="76"/>
      <c r="B4" s="76"/>
      <c r="C4" s="77"/>
      <c r="D4" s="76"/>
      <c r="E4" s="76"/>
      <c r="F4" s="76"/>
      <c r="G4" s="76"/>
      <c r="H4" s="76"/>
      <c r="I4" s="78"/>
      <c r="J4" s="78"/>
      <c r="K4" s="78"/>
      <c r="L4" s="79"/>
      <c r="M4" s="78"/>
      <c r="N4" s="78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82" t="s">
        <v>137</v>
      </c>
      <c r="AA4" s="86"/>
    </row>
    <row r="5" spans="1:27" s="81" customFormat="1" ht="15.75" hidden="1" customHeight="1" x14ac:dyDescent="0.25">
      <c r="A5" s="76"/>
      <c r="B5" s="76"/>
      <c r="C5" s="77"/>
      <c r="D5" s="76"/>
      <c r="E5" s="76"/>
      <c r="F5" s="76"/>
      <c r="G5" s="76"/>
      <c r="H5" s="76"/>
      <c r="I5" s="78"/>
      <c r="J5" s="78"/>
      <c r="K5" s="78"/>
      <c r="L5" s="79"/>
      <c r="M5" s="78"/>
      <c r="N5" s="78"/>
      <c r="O5" s="78"/>
      <c r="P5" s="76"/>
      <c r="Q5" s="76"/>
      <c r="R5" s="76"/>
      <c r="S5" s="76"/>
      <c r="T5" s="76"/>
      <c r="U5" s="76"/>
      <c r="V5" s="76"/>
      <c r="W5" s="76"/>
      <c r="X5" s="76"/>
      <c r="Y5" s="76"/>
      <c r="Z5" s="82"/>
      <c r="AA5" s="85"/>
    </row>
    <row r="6" spans="1:27" s="81" customFormat="1" ht="15.75" hidden="1" customHeight="1" x14ac:dyDescent="0.25">
      <c r="A6" s="76"/>
      <c r="B6" s="76"/>
      <c r="C6" s="77"/>
      <c r="D6" s="76"/>
      <c r="E6" s="76"/>
      <c r="F6" s="76"/>
      <c r="G6" s="76"/>
      <c r="H6" s="76"/>
      <c r="I6" s="78"/>
      <c r="J6" s="78"/>
      <c r="K6" s="78"/>
      <c r="L6" s="87">
        <v>60.56</v>
      </c>
      <c r="M6" s="88">
        <v>96.01</v>
      </c>
      <c r="N6" s="88">
        <v>95.72</v>
      </c>
      <c r="O6" s="89"/>
      <c r="P6" s="89"/>
      <c r="Q6" s="89"/>
      <c r="R6" s="89">
        <v>98.985833330000006</v>
      </c>
      <c r="S6" s="89">
        <v>95.472289549999999</v>
      </c>
      <c r="T6" s="89">
        <v>95.183925549999998</v>
      </c>
      <c r="U6" s="89"/>
      <c r="V6" s="76"/>
      <c r="W6" s="76"/>
      <c r="X6" s="76"/>
      <c r="Y6" s="76"/>
      <c r="Z6" s="82" t="s">
        <v>138</v>
      </c>
      <c r="AA6" s="85"/>
    </row>
    <row r="7" spans="1:27" s="81" customFormat="1" ht="15.75" hidden="1" customHeight="1" x14ac:dyDescent="0.25">
      <c r="A7" s="76"/>
      <c r="B7" s="76"/>
      <c r="C7" s="77"/>
      <c r="D7" s="76"/>
      <c r="E7" s="76"/>
      <c r="F7" s="76"/>
      <c r="G7" s="76"/>
      <c r="H7" s="76"/>
      <c r="I7" s="78"/>
      <c r="J7" s="78"/>
      <c r="K7" s="78"/>
      <c r="L7" s="87"/>
      <c r="M7" s="88"/>
      <c r="N7" s="88"/>
      <c r="O7" s="89"/>
      <c r="P7" s="89"/>
      <c r="Q7" s="89"/>
      <c r="R7" s="89"/>
      <c r="S7" s="89"/>
      <c r="T7" s="89"/>
      <c r="U7" s="89"/>
      <c r="V7" s="76"/>
      <c r="W7" s="76"/>
      <c r="X7" s="76"/>
      <c r="Y7" s="76"/>
      <c r="Z7" s="90"/>
    </row>
    <row r="8" spans="1:27" s="81" customFormat="1" ht="15.75" hidden="1" customHeight="1" x14ac:dyDescent="0.25">
      <c r="A8" s="76"/>
      <c r="B8" s="76"/>
      <c r="C8" s="77"/>
      <c r="D8" s="76"/>
      <c r="E8" s="76"/>
      <c r="F8" s="76"/>
      <c r="G8" s="76"/>
      <c r="H8" s="76"/>
      <c r="I8" s="78"/>
      <c r="J8" s="78"/>
      <c r="K8" s="78"/>
      <c r="L8" s="79"/>
      <c r="M8" s="78"/>
      <c r="N8" s="78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90"/>
    </row>
    <row r="9" spans="1:27" s="81" customFormat="1" ht="15.75" x14ac:dyDescent="0.25">
      <c r="A9" s="76"/>
      <c r="B9" s="76"/>
      <c r="C9" s="77"/>
      <c r="D9" s="76"/>
      <c r="E9" s="76"/>
      <c r="F9" s="76"/>
      <c r="G9" s="76"/>
      <c r="H9" s="76"/>
      <c r="I9" s="78"/>
      <c r="J9" s="78"/>
      <c r="K9" s="118" t="s">
        <v>139</v>
      </c>
      <c r="L9" s="118"/>
      <c r="M9" s="118"/>
      <c r="N9" s="118"/>
      <c r="O9" s="118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7" s="81" customFormat="1" ht="15.75" x14ac:dyDescent="0.25">
      <c r="B10" s="91"/>
      <c r="C10" s="92"/>
      <c r="D10" s="91"/>
      <c r="E10" s="91"/>
      <c r="F10" s="91"/>
      <c r="G10" s="91"/>
      <c r="H10" s="91"/>
      <c r="I10" s="91"/>
      <c r="J10" s="91"/>
      <c r="K10" s="119" t="s">
        <v>37</v>
      </c>
      <c r="L10" s="119"/>
      <c r="M10" s="119"/>
      <c r="N10" s="119"/>
      <c r="O10" s="119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7" s="4" customFormat="1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5" t="s">
        <v>65</v>
      </c>
      <c r="L11" s="95"/>
      <c r="M11" s="95"/>
      <c r="N11" s="95"/>
      <c r="O11" s="95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3" spans="1:27" x14ac:dyDescent="0.3">
      <c r="A13" s="96" t="s">
        <v>0</v>
      </c>
      <c r="B13" s="97" t="s">
        <v>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</row>
    <row r="14" spans="1:27" ht="37.5" customHeight="1" x14ac:dyDescent="0.3">
      <c r="A14" s="96"/>
      <c r="B14" s="100" t="s">
        <v>1</v>
      </c>
      <c r="C14" s="100" t="s">
        <v>3</v>
      </c>
      <c r="D14" s="100" t="s">
        <v>4</v>
      </c>
      <c r="E14" s="101" t="s">
        <v>38</v>
      </c>
      <c r="F14" s="121" t="s">
        <v>39</v>
      </c>
      <c r="G14" s="122"/>
      <c r="H14" s="100" t="s">
        <v>6</v>
      </c>
      <c r="I14" s="100" t="s">
        <v>7</v>
      </c>
      <c r="J14" s="100" t="s">
        <v>8</v>
      </c>
      <c r="K14" s="100"/>
      <c r="L14" s="100"/>
      <c r="M14" s="100"/>
      <c r="N14" s="100" t="s">
        <v>12</v>
      </c>
      <c r="O14" s="100"/>
      <c r="P14" s="100"/>
      <c r="Q14" s="100"/>
      <c r="R14" s="100" t="s">
        <v>18</v>
      </c>
      <c r="S14" s="100"/>
      <c r="T14" s="100"/>
      <c r="U14" s="100"/>
      <c r="V14" s="100"/>
      <c r="W14" s="100"/>
      <c r="X14" s="100"/>
      <c r="Y14" s="100"/>
      <c r="Z14" s="100" t="s">
        <v>26</v>
      </c>
      <c r="AA14" s="100" t="s">
        <v>27</v>
      </c>
    </row>
    <row r="15" spans="1:27" ht="106.5" customHeight="1" x14ac:dyDescent="0.3">
      <c r="A15" s="96"/>
      <c r="B15" s="100"/>
      <c r="C15" s="100"/>
      <c r="D15" s="100"/>
      <c r="E15" s="102"/>
      <c r="F15" s="101" t="s">
        <v>23</v>
      </c>
      <c r="G15" s="101" t="s">
        <v>24</v>
      </c>
      <c r="H15" s="100"/>
      <c r="I15" s="100"/>
      <c r="J15" s="100" t="s">
        <v>9</v>
      </c>
      <c r="K15" s="100" t="s">
        <v>5</v>
      </c>
      <c r="L15" s="100" t="s">
        <v>10</v>
      </c>
      <c r="M15" s="100" t="s">
        <v>11</v>
      </c>
      <c r="N15" s="100" t="s">
        <v>13</v>
      </c>
      <c r="O15" s="100"/>
      <c r="P15" s="100" t="s">
        <v>16</v>
      </c>
      <c r="Q15" s="100" t="s">
        <v>17</v>
      </c>
      <c r="R15" s="100" t="s">
        <v>44</v>
      </c>
      <c r="S15" s="100"/>
      <c r="T15" s="100" t="s">
        <v>21</v>
      </c>
      <c r="U15" s="100"/>
      <c r="V15" s="100" t="s">
        <v>22</v>
      </c>
      <c r="W15" s="100"/>
      <c r="X15" s="100" t="s">
        <v>25</v>
      </c>
      <c r="Y15" s="100"/>
      <c r="Z15" s="100"/>
      <c r="AA15" s="100"/>
    </row>
    <row r="16" spans="1:27" ht="63" customHeight="1" x14ac:dyDescent="0.3">
      <c r="A16" s="96"/>
      <c r="B16" s="100"/>
      <c r="C16" s="100"/>
      <c r="D16" s="100"/>
      <c r="E16" s="103"/>
      <c r="F16" s="103"/>
      <c r="G16" s="103"/>
      <c r="H16" s="100"/>
      <c r="I16" s="100"/>
      <c r="J16" s="100"/>
      <c r="K16" s="100"/>
      <c r="L16" s="100"/>
      <c r="M16" s="100"/>
      <c r="N16" s="33" t="s">
        <v>14</v>
      </c>
      <c r="O16" s="33" t="s">
        <v>15</v>
      </c>
      <c r="P16" s="100"/>
      <c r="Q16" s="100"/>
      <c r="R16" s="33" t="s">
        <v>19</v>
      </c>
      <c r="S16" s="33" t="s">
        <v>20</v>
      </c>
      <c r="T16" s="33" t="s">
        <v>19</v>
      </c>
      <c r="U16" s="33" t="s">
        <v>20</v>
      </c>
      <c r="V16" s="33" t="s">
        <v>23</v>
      </c>
      <c r="W16" s="33" t="s">
        <v>24</v>
      </c>
      <c r="X16" s="33" t="s">
        <v>19</v>
      </c>
      <c r="Y16" s="33" t="s">
        <v>20</v>
      </c>
      <c r="Z16" s="100"/>
      <c r="AA16" s="100"/>
    </row>
    <row r="17" spans="1:27" x14ac:dyDescent="0.3">
      <c r="A17" s="5">
        <v>1</v>
      </c>
      <c r="B17" s="6">
        <v>2</v>
      </c>
      <c r="C17" s="5">
        <v>3</v>
      </c>
      <c r="D17" s="5">
        <v>4</v>
      </c>
      <c r="E17" s="5"/>
      <c r="F17" s="5">
        <v>5</v>
      </c>
      <c r="G17" s="5">
        <v>6</v>
      </c>
      <c r="H17" s="5">
        <v>7</v>
      </c>
      <c r="I17" s="5">
        <v>8</v>
      </c>
      <c r="J17" s="5">
        <v>9</v>
      </c>
      <c r="K17" s="5">
        <v>10</v>
      </c>
      <c r="L17" s="5">
        <v>11</v>
      </c>
      <c r="M17" s="5">
        <v>12</v>
      </c>
      <c r="N17" s="5">
        <v>13</v>
      </c>
      <c r="O17" s="5">
        <v>14</v>
      </c>
      <c r="P17" s="5">
        <v>15</v>
      </c>
      <c r="Q17" s="5">
        <v>16</v>
      </c>
      <c r="R17" s="5">
        <v>17</v>
      </c>
      <c r="S17" s="5">
        <v>18</v>
      </c>
      <c r="T17" s="5">
        <v>19</v>
      </c>
      <c r="U17" s="5">
        <v>20</v>
      </c>
      <c r="V17" s="5">
        <v>21</v>
      </c>
      <c r="W17" s="5">
        <v>22</v>
      </c>
      <c r="X17" s="5">
        <v>23</v>
      </c>
      <c r="Y17" s="5">
        <v>24</v>
      </c>
      <c r="Z17" s="5">
        <v>25</v>
      </c>
      <c r="AA17" s="5">
        <v>26</v>
      </c>
    </row>
    <row r="18" spans="1:27" x14ac:dyDescent="0.3">
      <c r="A18" s="110" t="s">
        <v>57</v>
      </c>
      <c r="B18" s="110"/>
      <c r="C18" s="110"/>
      <c r="D18" s="7"/>
      <c r="E18" s="7"/>
      <c r="F18" s="7"/>
      <c r="G18" s="7"/>
      <c r="H18" s="7"/>
      <c r="I18" s="7"/>
      <c r="J18" s="29">
        <f>J19+J21+J23+J26+J29+J32</f>
        <v>172758.44</v>
      </c>
      <c r="K18" s="29">
        <f>K19+K21+K23+K26+K29</f>
        <v>88656.968359999999</v>
      </c>
      <c r="L18" s="29">
        <f>L21+L23+L26+L29+L32</f>
        <v>84101.471640000003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63" x14ac:dyDescent="0.3">
      <c r="A19" s="26" t="s">
        <v>28</v>
      </c>
      <c r="B19" s="101" t="s">
        <v>66</v>
      </c>
      <c r="C19" s="44" t="s">
        <v>67</v>
      </c>
      <c r="D19" s="41" t="s">
        <v>54</v>
      </c>
      <c r="E19" s="41" t="s">
        <v>54</v>
      </c>
      <c r="F19" s="33">
        <v>0.46500000000000002</v>
      </c>
      <c r="G19" s="33">
        <v>0.46500000000000002</v>
      </c>
      <c r="H19" s="8" t="s">
        <v>40</v>
      </c>
      <c r="I19" s="42" t="s">
        <v>35</v>
      </c>
      <c r="J19" s="43">
        <v>3649.1</v>
      </c>
      <c r="K19" s="43">
        <v>3649.1</v>
      </c>
      <c r="L19" s="8">
        <f>J19-K19</f>
        <v>0</v>
      </c>
      <c r="M19" s="9" t="s">
        <v>56</v>
      </c>
      <c r="N19" s="114">
        <v>54462.32</v>
      </c>
      <c r="O19" s="114">
        <v>137646.12</v>
      </c>
      <c r="P19" s="23" t="s">
        <v>34</v>
      </c>
      <c r="Q19" s="24" t="s">
        <v>34</v>
      </c>
      <c r="R19" s="25">
        <v>34</v>
      </c>
      <c r="S19" s="25">
        <v>56</v>
      </c>
      <c r="T19" s="48">
        <v>0.62129999999999996</v>
      </c>
      <c r="U19" s="48">
        <v>0.33079268292682928</v>
      </c>
      <c r="V19" s="49">
        <v>3.5000000000000003E-2</v>
      </c>
      <c r="W19" s="49">
        <v>8.9999999999999993E-3</v>
      </c>
      <c r="X19" s="25">
        <v>50</v>
      </c>
      <c r="Y19" s="25">
        <v>22</v>
      </c>
      <c r="Z19" s="9" t="str">
        <f>M19</f>
        <v>Экономия. При фактическом выполнении работ</v>
      </c>
      <c r="AA19" s="25"/>
    </row>
    <row r="20" spans="1:27" x14ac:dyDescent="0.3">
      <c r="A20" s="26"/>
      <c r="B20" s="102"/>
      <c r="C20" s="37" t="s">
        <v>47</v>
      </c>
      <c r="D20" s="38"/>
      <c r="E20" s="38"/>
      <c r="F20" s="22"/>
      <c r="G20" s="22"/>
      <c r="H20" s="25" t="s">
        <v>40</v>
      </c>
      <c r="I20" s="24" t="s">
        <v>35</v>
      </c>
      <c r="J20" s="39">
        <f>J19</f>
        <v>3649.1</v>
      </c>
      <c r="K20" s="39">
        <f>K19</f>
        <v>3649.1</v>
      </c>
      <c r="L20" s="25">
        <f t="shared" ref="L20:L32" si="0">J20-K20</f>
        <v>0</v>
      </c>
      <c r="M20" s="9"/>
      <c r="N20" s="114"/>
      <c r="O20" s="114"/>
      <c r="P20" s="23"/>
      <c r="Q20" s="24"/>
      <c r="R20" s="25"/>
      <c r="S20" s="25"/>
      <c r="T20" s="25"/>
      <c r="U20" s="25"/>
      <c r="V20" s="49"/>
      <c r="W20" s="49"/>
      <c r="X20" s="25"/>
      <c r="Y20" s="25"/>
      <c r="Z20" s="9"/>
      <c r="AA20" s="25"/>
    </row>
    <row r="21" spans="1:27" ht="56.25" x14ac:dyDescent="0.3">
      <c r="A21" s="26" t="s">
        <v>29</v>
      </c>
      <c r="B21" s="102"/>
      <c r="C21" s="44" t="s">
        <v>68</v>
      </c>
      <c r="D21" s="41" t="s">
        <v>54</v>
      </c>
      <c r="E21" s="41" t="s">
        <v>54</v>
      </c>
      <c r="F21" s="33">
        <v>0.498</v>
      </c>
      <c r="G21" s="33">
        <v>0.498</v>
      </c>
      <c r="H21" s="8" t="s">
        <v>40</v>
      </c>
      <c r="I21" s="42" t="s">
        <v>35</v>
      </c>
      <c r="J21" s="43">
        <v>6502.4</v>
      </c>
      <c r="K21" s="43">
        <f>K22</f>
        <v>6197.55</v>
      </c>
      <c r="L21" s="8">
        <f t="shared" si="0"/>
        <v>304.84999999999945</v>
      </c>
      <c r="M21" s="9" t="s">
        <v>56</v>
      </c>
      <c r="N21" s="114"/>
      <c r="O21" s="114"/>
      <c r="P21" s="23"/>
      <c r="Q21" s="24"/>
      <c r="R21" s="25">
        <v>25</v>
      </c>
      <c r="S21" s="25">
        <v>71</v>
      </c>
      <c r="T21" s="48">
        <v>0.75119999999999998</v>
      </c>
      <c r="U21" s="48">
        <v>0.35667828106852495</v>
      </c>
      <c r="V21" s="49">
        <v>2.3E-2</v>
      </c>
      <c r="W21" s="49">
        <v>8.9999999999999993E-3</v>
      </c>
      <c r="X21" s="25">
        <v>50</v>
      </c>
      <c r="Y21" s="25">
        <v>14</v>
      </c>
      <c r="Z21" s="9" t="str">
        <f>M21</f>
        <v>Экономия. При фактическом выполнении работ</v>
      </c>
      <c r="AA21" s="25"/>
    </row>
    <row r="22" spans="1:27" x14ac:dyDescent="0.3">
      <c r="A22" s="26"/>
      <c r="B22" s="102"/>
      <c r="C22" s="37" t="s">
        <v>47</v>
      </c>
      <c r="D22" s="38" t="s">
        <v>54</v>
      </c>
      <c r="E22" s="38" t="s">
        <v>54</v>
      </c>
      <c r="F22" s="22"/>
      <c r="G22" s="22"/>
      <c r="H22" s="25" t="s">
        <v>40</v>
      </c>
      <c r="I22" s="24" t="s">
        <v>35</v>
      </c>
      <c r="J22" s="39">
        <f>J21</f>
        <v>6502.4</v>
      </c>
      <c r="K22" s="39">
        <v>6197.55</v>
      </c>
      <c r="L22" s="25">
        <f t="shared" si="0"/>
        <v>304.84999999999945</v>
      </c>
      <c r="M22" s="9"/>
      <c r="N22" s="114"/>
      <c r="O22" s="114"/>
      <c r="P22" s="23"/>
      <c r="Q22" s="24"/>
      <c r="R22" s="25"/>
      <c r="S22" s="25"/>
      <c r="T22" s="25"/>
      <c r="U22" s="25"/>
      <c r="V22" s="49"/>
      <c r="W22" s="49"/>
      <c r="X22" s="25"/>
      <c r="Y22" s="25"/>
      <c r="Z22" s="9"/>
      <c r="AA22" s="25"/>
    </row>
    <row r="23" spans="1:27" ht="78.75" x14ac:dyDescent="0.3">
      <c r="A23" s="26" t="s">
        <v>61</v>
      </c>
      <c r="B23" s="102"/>
      <c r="C23" s="44" t="s">
        <v>69</v>
      </c>
      <c r="D23" s="41" t="s">
        <v>54</v>
      </c>
      <c r="E23" s="41" t="s">
        <v>54</v>
      </c>
      <c r="F23" s="33">
        <v>1.4970000000000001</v>
      </c>
      <c r="G23" s="33">
        <v>1.4970000000000001</v>
      </c>
      <c r="H23" s="8" t="s">
        <v>40</v>
      </c>
      <c r="I23" s="42" t="s">
        <v>35</v>
      </c>
      <c r="J23" s="43">
        <f>J24+J25</f>
        <v>25119.4</v>
      </c>
      <c r="K23" s="43">
        <f>K24+K25</f>
        <v>24956.252399999998</v>
      </c>
      <c r="L23" s="8">
        <f t="shared" si="0"/>
        <v>163.14760000000388</v>
      </c>
      <c r="M23" s="9" t="s">
        <v>56</v>
      </c>
      <c r="N23" s="114"/>
      <c r="O23" s="114"/>
      <c r="P23" s="23"/>
      <c r="Q23" s="24"/>
      <c r="R23" s="25">
        <v>44</v>
      </c>
      <c r="S23" s="25">
        <v>82</v>
      </c>
      <c r="T23" s="52">
        <v>0.86950000000000005</v>
      </c>
      <c r="U23" s="52">
        <v>0.45982935153583621</v>
      </c>
      <c r="V23" s="49">
        <v>5.2999999999999999E-2</v>
      </c>
      <c r="W23" s="49">
        <v>2.5000000000000001E-2</v>
      </c>
      <c r="X23" s="25">
        <v>50</v>
      </c>
      <c r="Y23" s="25">
        <v>36</v>
      </c>
      <c r="Z23" s="9" t="str">
        <f>M23</f>
        <v>Экономия. При фактическом выполнении работ</v>
      </c>
      <c r="AA23" s="25"/>
    </row>
    <row r="24" spans="1:27" x14ac:dyDescent="0.3">
      <c r="A24" s="26"/>
      <c r="B24" s="102"/>
      <c r="C24" s="37" t="s">
        <v>47</v>
      </c>
      <c r="D24" s="51"/>
      <c r="E24" s="38"/>
      <c r="F24" s="22"/>
      <c r="G24" s="22"/>
      <c r="H24" s="25" t="s">
        <v>40</v>
      </c>
      <c r="I24" s="24" t="s">
        <v>35</v>
      </c>
      <c r="J24" s="51">
        <v>5582.1860000000015</v>
      </c>
      <c r="K24" s="39">
        <v>5582.19</v>
      </c>
      <c r="L24" s="25">
        <f t="shared" si="0"/>
        <v>-3.9999999980864231E-3</v>
      </c>
      <c r="M24" s="9"/>
      <c r="N24" s="114"/>
      <c r="O24" s="114"/>
      <c r="P24" s="23"/>
      <c r="Q24" s="24"/>
      <c r="R24" s="25"/>
      <c r="S24" s="25"/>
      <c r="T24" s="25"/>
      <c r="U24" s="25"/>
      <c r="V24" s="49"/>
      <c r="W24" s="49"/>
      <c r="X24" s="25"/>
      <c r="Y24" s="25"/>
      <c r="Z24" s="9"/>
      <c r="AA24" s="25"/>
    </row>
    <row r="25" spans="1:27" x14ac:dyDescent="0.3">
      <c r="A25" s="26"/>
      <c r="B25" s="102"/>
      <c r="C25" s="37" t="s">
        <v>50</v>
      </c>
      <c r="D25" s="51" t="s">
        <v>55</v>
      </c>
      <c r="E25" s="38" t="s">
        <v>55</v>
      </c>
      <c r="F25" s="22"/>
      <c r="G25" s="22"/>
      <c r="H25" s="25" t="s">
        <v>40</v>
      </c>
      <c r="I25" s="24" t="s">
        <v>35</v>
      </c>
      <c r="J25" s="51">
        <v>19537.214</v>
      </c>
      <c r="K25" s="39">
        <v>19374.062399999999</v>
      </c>
      <c r="L25" s="25">
        <f t="shared" si="0"/>
        <v>163.15160000000105</v>
      </c>
      <c r="M25" s="9"/>
      <c r="N25" s="114"/>
      <c r="O25" s="114"/>
      <c r="P25" s="23"/>
      <c r="Q25" s="24"/>
      <c r="R25" s="25"/>
      <c r="S25" s="25"/>
      <c r="T25" s="25"/>
      <c r="U25" s="25"/>
      <c r="V25" s="49"/>
      <c r="W25" s="49"/>
      <c r="X25" s="25"/>
      <c r="Y25" s="25"/>
      <c r="Z25" s="9"/>
      <c r="AA25" s="25"/>
    </row>
    <row r="26" spans="1:27" ht="78.75" x14ac:dyDescent="0.3">
      <c r="A26" s="26" t="s">
        <v>62</v>
      </c>
      <c r="B26" s="102"/>
      <c r="C26" s="44" t="s">
        <v>70</v>
      </c>
      <c r="D26" s="41" t="s">
        <v>54</v>
      </c>
      <c r="E26" s="41" t="s">
        <v>54</v>
      </c>
      <c r="F26" s="33">
        <v>1.4970000000000001</v>
      </c>
      <c r="G26" s="33">
        <v>1.4970000000000001</v>
      </c>
      <c r="H26" s="8" t="s">
        <v>40</v>
      </c>
      <c r="I26" s="42" t="s">
        <v>35</v>
      </c>
      <c r="J26" s="43">
        <f>J27+J28</f>
        <v>25667.1</v>
      </c>
      <c r="K26" s="43">
        <f>K27+K28</f>
        <v>23958.604449999999</v>
      </c>
      <c r="L26" s="8">
        <f t="shared" si="0"/>
        <v>1708.4955499999996</v>
      </c>
      <c r="M26" s="9" t="s">
        <v>56</v>
      </c>
      <c r="N26" s="114"/>
      <c r="O26" s="114"/>
      <c r="P26" s="23"/>
      <c r="Q26" s="24"/>
      <c r="R26" s="25">
        <v>14</v>
      </c>
      <c r="S26" s="25">
        <v>65</v>
      </c>
      <c r="T26" s="48">
        <v>0.55169999999999997</v>
      </c>
      <c r="U26" s="48">
        <v>0.22134412398385017</v>
      </c>
      <c r="V26" s="49">
        <v>2.7E-2</v>
      </c>
      <c r="W26" s="49">
        <v>3.0000000000000001E-3</v>
      </c>
      <c r="X26" s="25">
        <v>50</v>
      </c>
      <c r="Y26" s="25">
        <v>5</v>
      </c>
      <c r="Z26" s="9" t="str">
        <f>M26</f>
        <v>Экономия. При фактическом выполнении работ</v>
      </c>
      <c r="AA26" s="25"/>
    </row>
    <row r="27" spans="1:27" x14ac:dyDescent="0.3">
      <c r="A27" s="26"/>
      <c r="B27" s="102"/>
      <c r="C27" s="37" t="s">
        <v>47</v>
      </c>
      <c r="D27" s="38"/>
      <c r="E27" s="38"/>
      <c r="F27" s="22"/>
      <c r="G27" s="22"/>
      <c r="H27" s="25" t="s">
        <v>40</v>
      </c>
      <c r="I27" s="24" t="s">
        <v>35</v>
      </c>
      <c r="J27" s="51">
        <v>6129.8859999999986</v>
      </c>
      <c r="K27" s="39">
        <v>4584.2700000000004</v>
      </c>
      <c r="L27" s="25">
        <f t="shared" si="0"/>
        <v>1545.6159999999982</v>
      </c>
      <c r="M27" s="9"/>
      <c r="N27" s="114"/>
      <c r="O27" s="114"/>
      <c r="P27" s="23"/>
      <c r="Q27" s="24"/>
      <c r="R27" s="25"/>
      <c r="S27" s="25"/>
      <c r="T27" s="25"/>
      <c r="U27" s="25"/>
      <c r="V27" s="49"/>
      <c r="W27" s="49"/>
      <c r="X27" s="25"/>
      <c r="Y27" s="25"/>
      <c r="Z27" s="9"/>
      <c r="AA27" s="25"/>
    </row>
    <row r="28" spans="1:27" ht="30.75" customHeight="1" x14ac:dyDescent="0.3">
      <c r="A28" s="26"/>
      <c r="B28" s="102"/>
      <c r="C28" s="37" t="s">
        <v>50</v>
      </c>
      <c r="D28" s="38" t="s">
        <v>55</v>
      </c>
      <c r="E28" s="38" t="s">
        <v>55</v>
      </c>
      <c r="F28" s="22"/>
      <c r="G28" s="22"/>
      <c r="H28" s="25" t="s">
        <v>40</v>
      </c>
      <c r="I28" s="24" t="s">
        <v>35</v>
      </c>
      <c r="J28" s="51">
        <v>19537.214</v>
      </c>
      <c r="K28" s="39">
        <v>19374.334449999998</v>
      </c>
      <c r="L28" s="25">
        <f t="shared" si="0"/>
        <v>162.87955000000147</v>
      </c>
      <c r="M28" s="9"/>
      <c r="N28" s="114"/>
      <c r="O28" s="114"/>
      <c r="P28" s="23"/>
      <c r="Q28" s="24"/>
      <c r="R28" s="25"/>
      <c r="S28" s="25"/>
      <c r="T28" s="25"/>
      <c r="U28" s="25"/>
      <c r="V28" s="49"/>
      <c r="W28" s="49"/>
      <c r="X28" s="25"/>
      <c r="Y28" s="25"/>
      <c r="Z28" s="9">
        <f>M28</f>
        <v>0</v>
      </c>
      <c r="AA28" s="25"/>
    </row>
    <row r="29" spans="1:27" ht="63" x14ac:dyDescent="0.3">
      <c r="A29" s="26" t="s">
        <v>63</v>
      </c>
      <c r="B29" s="102"/>
      <c r="C29" s="44" t="s">
        <v>71</v>
      </c>
      <c r="D29" s="41" t="s">
        <v>54</v>
      </c>
      <c r="E29" s="41" t="s">
        <v>54</v>
      </c>
      <c r="F29" s="33">
        <v>1.496</v>
      </c>
      <c r="G29" s="33">
        <v>1.496</v>
      </c>
      <c r="H29" s="8" t="s">
        <v>40</v>
      </c>
      <c r="I29" s="42" t="s">
        <v>35</v>
      </c>
      <c r="J29" s="43">
        <f>J30+J31</f>
        <v>30256.400000000001</v>
      </c>
      <c r="K29" s="43">
        <f>K30+K31</f>
        <v>29895.461510000001</v>
      </c>
      <c r="L29" s="8">
        <f t="shared" si="0"/>
        <v>360.93849000000046</v>
      </c>
      <c r="M29" s="9" t="s">
        <v>56</v>
      </c>
      <c r="N29" s="114"/>
      <c r="O29" s="114"/>
      <c r="P29" s="23"/>
      <c r="Q29" s="24"/>
      <c r="R29" s="25">
        <v>22</v>
      </c>
      <c r="S29" s="25">
        <v>74</v>
      </c>
      <c r="T29" s="48">
        <v>0.71850000000000003</v>
      </c>
      <c r="U29" s="48">
        <v>0.37158469945355199</v>
      </c>
      <c r="V29" s="49">
        <v>8.9999999999999993E-3</v>
      </c>
      <c r="W29" s="49">
        <v>2E-3</v>
      </c>
      <c r="X29" s="25">
        <v>50</v>
      </c>
      <c r="Y29" s="25">
        <v>16</v>
      </c>
      <c r="Z29" s="9" t="str">
        <f>M29</f>
        <v>Экономия. При фактическом выполнении работ</v>
      </c>
      <c r="AA29" s="25"/>
    </row>
    <row r="30" spans="1:27" x14ac:dyDescent="0.3">
      <c r="A30" s="26"/>
      <c r="B30" s="102"/>
      <c r="C30" s="37" t="s">
        <v>47</v>
      </c>
      <c r="D30" s="22"/>
      <c r="E30" s="22"/>
      <c r="F30" s="22"/>
      <c r="G30" s="22"/>
      <c r="H30" s="25" t="s">
        <v>40</v>
      </c>
      <c r="I30" s="24" t="s">
        <v>35</v>
      </c>
      <c r="J30" s="51">
        <v>6493.9180000000015</v>
      </c>
      <c r="K30" s="39">
        <v>6314.4269299999996</v>
      </c>
      <c r="L30" s="25">
        <f t="shared" si="0"/>
        <v>179.49107000000186</v>
      </c>
      <c r="M30" s="9"/>
      <c r="N30" s="114"/>
      <c r="O30" s="114"/>
      <c r="P30" s="23"/>
      <c r="Q30" s="24"/>
      <c r="R30" s="25"/>
      <c r="S30" s="25"/>
      <c r="T30" s="25"/>
      <c r="U30" s="25"/>
      <c r="V30" s="25"/>
      <c r="W30" s="25"/>
      <c r="X30" s="25"/>
      <c r="Y30" s="25"/>
      <c r="Z30" s="9"/>
      <c r="AA30" s="25"/>
    </row>
    <row r="31" spans="1:27" ht="33" customHeight="1" x14ac:dyDescent="0.3">
      <c r="A31" s="26"/>
      <c r="B31" s="102"/>
      <c r="C31" s="37" t="s">
        <v>50</v>
      </c>
      <c r="D31" s="38" t="s">
        <v>55</v>
      </c>
      <c r="E31" s="38" t="s">
        <v>55</v>
      </c>
      <c r="F31" s="22"/>
      <c r="G31" s="22"/>
      <c r="H31" s="25" t="s">
        <v>40</v>
      </c>
      <c r="I31" s="24" t="s">
        <v>35</v>
      </c>
      <c r="J31" s="39">
        <v>23762.482</v>
      </c>
      <c r="K31" s="39">
        <v>23581.03458</v>
      </c>
      <c r="L31" s="25">
        <f t="shared" si="0"/>
        <v>181.44742000000042</v>
      </c>
      <c r="M31" s="9"/>
      <c r="N31" s="114"/>
      <c r="O31" s="114"/>
      <c r="P31" s="23"/>
      <c r="Q31" s="24"/>
      <c r="R31" s="25"/>
      <c r="S31" s="25"/>
      <c r="T31" s="25"/>
      <c r="U31" s="25"/>
      <c r="V31" s="25"/>
      <c r="W31" s="25"/>
      <c r="X31" s="25"/>
      <c r="Y31" s="25"/>
      <c r="Z31" s="9">
        <f>M31</f>
        <v>0</v>
      </c>
      <c r="AA31" s="25"/>
    </row>
    <row r="32" spans="1:27" ht="112.5" x14ac:dyDescent="0.3">
      <c r="A32" s="22" t="s">
        <v>64</v>
      </c>
      <c r="B32" s="102"/>
      <c r="C32" s="46" t="s">
        <v>72</v>
      </c>
      <c r="D32" s="33" t="s">
        <v>73</v>
      </c>
      <c r="E32" s="33" t="s">
        <v>73</v>
      </c>
      <c r="F32" s="33">
        <v>1</v>
      </c>
      <c r="G32" s="33"/>
      <c r="H32" s="8" t="s">
        <v>40</v>
      </c>
      <c r="I32" s="42" t="s">
        <v>35</v>
      </c>
      <c r="J32" s="43">
        <v>81564.039999999994</v>
      </c>
      <c r="K32" s="43">
        <v>0</v>
      </c>
      <c r="L32" s="8">
        <f t="shared" si="0"/>
        <v>81564.039999999994</v>
      </c>
      <c r="M32" s="47" t="s">
        <v>43</v>
      </c>
      <c r="N32" s="114"/>
      <c r="O32" s="114"/>
      <c r="P32" s="23" t="s">
        <v>34</v>
      </c>
      <c r="Q32" s="24" t="s">
        <v>34</v>
      </c>
      <c r="R32" s="25">
        <v>70</v>
      </c>
      <c r="S32" s="25">
        <v>0</v>
      </c>
      <c r="T32" s="48">
        <v>0.51160000000000005</v>
      </c>
      <c r="U32" s="48">
        <v>0.26100000000000001</v>
      </c>
      <c r="V32" s="49">
        <v>4.3999999999999997E-2</v>
      </c>
      <c r="W32" s="49">
        <v>3.5999999999999997E-2</v>
      </c>
      <c r="X32" s="25">
        <v>99</v>
      </c>
      <c r="Y32" s="25"/>
      <c r="Z32" s="9" t="str">
        <f>M32</f>
        <v>Не исполнение. В связи с отказом в коректировке инвестиционной программы на 2020 год.</v>
      </c>
      <c r="AA32" s="25"/>
    </row>
    <row r="33" spans="1:27" x14ac:dyDescent="0.3">
      <c r="A33" s="104" t="s">
        <v>30</v>
      </c>
      <c r="B33" s="115"/>
      <c r="C33" s="115"/>
      <c r="D33" s="11"/>
      <c r="E33" s="11"/>
      <c r="F33" s="11"/>
      <c r="G33" s="11"/>
      <c r="H33" s="11"/>
      <c r="I33" s="11"/>
      <c r="J33" s="30">
        <f>SUM(J34:J35)</f>
        <v>19350</v>
      </c>
      <c r="K33" s="30">
        <f>SUM(K34:K35)</f>
        <v>19210.7</v>
      </c>
      <c r="L33" s="30">
        <f>SUM(L34:L35)</f>
        <v>139.29999999999927</v>
      </c>
      <c r="M33" s="11"/>
      <c r="N33" s="114"/>
      <c r="O33" s="114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1:27" ht="31.5" x14ac:dyDescent="0.3">
      <c r="A34" s="35">
        <v>2</v>
      </c>
      <c r="B34" s="123" t="s">
        <v>66</v>
      </c>
      <c r="C34" s="37" t="s">
        <v>74</v>
      </c>
      <c r="D34" s="22" t="s">
        <v>33</v>
      </c>
      <c r="E34" s="22" t="s">
        <v>33</v>
      </c>
      <c r="F34" s="22">
        <v>1</v>
      </c>
      <c r="G34" s="22">
        <v>1</v>
      </c>
      <c r="H34" s="25" t="s">
        <v>40</v>
      </c>
      <c r="I34" s="24" t="s">
        <v>35</v>
      </c>
      <c r="J34" s="25">
        <v>7410.7</v>
      </c>
      <c r="K34" s="25">
        <v>7410.7</v>
      </c>
      <c r="L34" s="25">
        <f t="shared" ref="L34:L35" si="1">J34-K34</f>
        <v>0</v>
      </c>
      <c r="M34" s="11"/>
      <c r="N34" s="114"/>
      <c r="O34" s="114"/>
      <c r="P34" s="27"/>
      <c r="Q34" s="27"/>
      <c r="R34" s="25">
        <v>50</v>
      </c>
      <c r="S34" s="25">
        <v>100</v>
      </c>
      <c r="T34" s="27"/>
      <c r="U34" s="27"/>
      <c r="V34" s="27"/>
      <c r="W34" s="27"/>
      <c r="X34" s="25"/>
      <c r="Y34" s="25"/>
      <c r="Z34" s="27"/>
      <c r="AA34" s="27"/>
    </row>
    <row r="35" spans="1:27" ht="37.5" x14ac:dyDescent="0.3">
      <c r="A35" s="33" t="s">
        <v>31</v>
      </c>
      <c r="B35" s="124"/>
      <c r="C35" s="37" t="s">
        <v>75</v>
      </c>
      <c r="D35" s="22" t="s">
        <v>33</v>
      </c>
      <c r="E35" s="22" t="s">
        <v>33</v>
      </c>
      <c r="F35" s="22">
        <v>1</v>
      </c>
      <c r="G35" s="22">
        <v>1</v>
      </c>
      <c r="H35" s="25" t="s">
        <v>40</v>
      </c>
      <c r="I35" s="24" t="s">
        <v>35</v>
      </c>
      <c r="J35" s="25">
        <v>11939.3</v>
      </c>
      <c r="K35" s="25">
        <v>11800</v>
      </c>
      <c r="L35" s="25">
        <f t="shared" si="1"/>
        <v>139.29999999999927</v>
      </c>
      <c r="M35" s="94" t="s">
        <v>45</v>
      </c>
      <c r="N35" s="114"/>
      <c r="O35" s="114"/>
      <c r="P35" s="10" t="s">
        <v>34</v>
      </c>
      <c r="Q35" s="25" t="s">
        <v>34</v>
      </c>
      <c r="R35" s="25">
        <v>34</v>
      </c>
      <c r="S35" s="25">
        <v>100</v>
      </c>
      <c r="T35" s="25" t="s">
        <v>34</v>
      </c>
      <c r="U35" s="25"/>
      <c r="V35" s="25" t="s">
        <v>34</v>
      </c>
      <c r="W35" s="25" t="s">
        <v>34</v>
      </c>
      <c r="X35" s="25"/>
      <c r="Y35" s="25"/>
      <c r="Z35" s="28" t="str">
        <f>M35</f>
        <v>Экономия, в связи с закупом ТМЦ</v>
      </c>
      <c r="AA35" s="28"/>
    </row>
    <row r="36" spans="1:27" s="14" customFormat="1" x14ac:dyDescent="0.3">
      <c r="A36" s="33"/>
      <c r="B36" s="27"/>
      <c r="C36" s="13" t="s">
        <v>36</v>
      </c>
      <c r="D36" s="33"/>
      <c r="E36" s="33"/>
      <c r="F36" s="33"/>
      <c r="G36" s="33"/>
      <c r="H36" s="33"/>
      <c r="I36" s="33"/>
      <c r="J36" s="8">
        <f>J18+J33</f>
        <v>192108.44</v>
      </c>
      <c r="K36" s="8">
        <f>K18+K33</f>
        <v>107867.66836</v>
      </c>
      <c r="L36" s="8">
        <f>L18+L33</f>
        <v>84240.771640000006</v>
      </c>
      <c r="M36" s="33"/>
      <c r="N36" s="8">
        <f>N19</f>
        <v>54462.32</v>
      </c>
      <c r="O36" s="8">
        <f>O19</f>
        <v>137646.12</v>
      </c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x14ac:dyDescent="0.3">
      <c r="A37" s="2"/>
      <c r="B37" s="2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3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2"/>
      <c r="AA38" s="2"/>
    </row>
    <row r="39" spans="1:27" x14ac:dyDescent="0.3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</row>
    <row r="40" spans="1:27" x14ac:dyDescent="0.3">
      <c r="A40" s="2"/>
      <c r="B40" s="3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s="19" customFormat="1" ht="33" customHeight="1" x14ac:dyDescent="0.4">
      <c r="A41" s="17"/>
      <c r="B41" s="18"/>
      <c r="C41" s="17"/>
      <c r="D41" s="17"/>
      <c r="E41" s="17"/>
      <c r="G41" s="2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s="19" customFormat="1" ht="30.75" customHeight="1" x14ac:dyDescent="0.4">
      <c r="A42" s="17"/>
      <c r="B42" s="18"/>
      <c r="C42" s="17"/>
      <c r="D42" s="17"/>
      <c r="E42" s="17"/>
      <c r="G42" s="21"/>
      <c r="I42" s="17"/>
      <c r="J42" s="17"/>
      <c r="K42" s="17"/>
      <c r="L42" s="17"/>
      <c r="N42" s="21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s="19" customFormat="1" ht="27" customHeight="1" x14ac:dyDescent="0.4">
      <c r="A43" s="17"/>
      <c r="B43" s="1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s="19" customFormat="1" ht="44.25" customHeight="1" x14ac:dyDescent="0.4">
      <c r="A44" s="17"/>
      <c r="B44" s="18"/>
      <c r="C44" s="17"/>
      <c r="D44" s="17"/>
      <c r="E44" s="17"/>
      <c r="F44" s="17"/>
      <c r="G44" s="21"/>
      <c r="H44" s="17"/>
      <c r="I44" s="17"/>
      <c r="J44" s="17"/>
      <c r="K44" s="17"/>
      <c r="L44" s="17"/>
      <c r="M44" s="18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s="19" customFormat="1" ht="40.5" customHeight="1" x14ac:dyDescent="0.4">
      <c r="A45" s="17"/>
      <c r="B45" s="18"/>
      <c r="C45" s="17"/>
      <c r="D45" s="17"/>
      <c r="E45" s="17"/>
      <c r="F45" s="17"/>
      <c r="G45" s="21"/>
      <c r="H45" s="20"/>
      <c r="I45" s="17"/>
      <c r="J45" s="17"/>
      <c r="K45" s="17"/>
      <c r="L45" s="17"/>
      <c r="N45" s="21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3">
      <c r="A46" s="2"/>
      <c r="B46" s="3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3">
      <c r="A47" s="2"/>
      <c r="B47" s="3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3">
      <c r="A48" s="2"/>
      <c r="B48" s="3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3">
      <c r="A49" s="2"/>
      <c r="B49" s="3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3">
      <c r="A50" s="2"/>
      <c r="B50" s="3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3">
      <c r="A51" s="2"/>
      <c r="B51" s="3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3">
      <c r="A52" s="2"/>
      <c r="B52" s="3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3">
      <c r="A53" s="2"/>
      <c r="B53" s="3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3">
      <c r="A54" s="2"/>
      <c r="B54" s="3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3">
      <c r="A55" s="2"/>
      <c r="B55" s="32"/>
      <c r="C55" s="2"/>
      <c r="D55" s="2"/>
      <c r="E55" s="2"/>
      <c r="F55" s="2"/>
      <c r="G55" s="2"/>
      <c r="H55" s="2"/>
      <c r="I55" s="2"/>
      <c r="J55" s="2"/>
      <c r="K55" s="3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3">
      <c r="A56" s="2"/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3">
      <c r="A57" s="2"/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3">
      <c r="A58" s="2"/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3">
      <c r="A59" s="2"/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3">
      <c r="A60" s="2"/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3">
      <c r="A61" s="2"/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3">
      <c r="A62" s="2"/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3">
      <c r="A63" s="2"/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3">
      <c r="A64" s="2"/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3">
      <c r="A65" s="2"/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3">
      <c r="A66" s="2"/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3">
      <c r="A67" s="2"/>
      <c r="B67" s="3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3">
      <c r="A68" s="2"/>
      <c r="B68" s="3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3">
      <c r="A69" s="2"/>
      <c r="B69" s="3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3">
      <c r="A70" s="2"/>
      <c r="B70" s="3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3">
      <c r="A71" s="2"/>
      <c r="B71" s="3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3">
      <c r="A72" s="2"/>
      <c r="B72" s="3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3">
      <c r="A73" s="2"/>
      <c r="B73" s="3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3">
      <c r="A74" s="2"/>
      <c r="B74" s="3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3">
      <c r="A75" s="2"/>
      <c r="B75" s="3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3">
      <c r="A76" s="2"/>
      <c r="B76" s="3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3">
      <c r="A77" s="2"/>
      <c r="B77" s="3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3">
      <c r="A78" s="2"/>
      <c r="B78" s="3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3">
      <c r="A79" s="2"/>
      <c r="B79" s="3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3">
      <c r="A80" s="2"/>
      <c r="B80" s="3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3">
      <c r="A81" s="2"/>
      <c r="B81" s="3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3">
      <c r="A82" s="2"/>
      <c r="B82" s="3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3">
      <c r="A83" s="2"/>
      <c r="B83" s="3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3">
      <c r="A84" s="2"/>
      <c r="B84" s="3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3">
      <c r="A85" s="2"/>
      <c r="B85" s="3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3">
      <c r="A86" s="2"/>
      <c r="B86" s="3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3">
      <c r="A87" s="2"/>
      <c r="B87" s="3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3">
      <c r="A88" s="2"/>
      <c r="B88" s="3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3">
      <c r="A89" s="2"/>
      <c r="B89" s="3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3">
      <c r="A90" s="2"/>
      <c r="B90" s="3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3">
      <c r="A91" s="2"/>
      <c r="B91" s="3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3">
      <c r="A92" s="2"/>
      <c r="B92" s="3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3">
      <c r="A93" s="2"/>
      <c r="B93" s="3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3">
      <c r="A94" s="2"/>
      <c r="B94" s="3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3">
      <c r="A95" s="2"/>
      <c r="B95" s="3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3">
      <c r="A96" s="2"/>
      <c r="B96" s="3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3">
      <c r="A97" s="2"/>
      <c r="B97" s="3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3">
      <c r="A98" s="2"/>
      <c r="B98" s="3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3">
      <c r="A99" s="2"/>
      <c r="B99" s="3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3">
      <c r="A100" s="2"/>
      <c r="B100" s="3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3">
      <c r="A101" s="2"/>
      <c r="B101" s="3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3">
      <c r="A102" s="2"/>
      <c r="B102" s="3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3">
      <c r="A103" s="2"/>
      <c r="B103" s="3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3">
      <c r="A104" s="2"/>
      <c r="B104" s="3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3">
      <c r="A105" s="2"/>
      <c r="B105" s="3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3">
      <c r="A106" s="2"/>
      <c r="B106" s="3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3">
      <c r="A107" s="2"/>
      <c r="B107" s="3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3">
      <c r="A108" s="2"/>
      <c r="B108" s="3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3">
      <c r="A109" s="2"/>
      <c r="B109" s="3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3">
      <c r="A110" s="2"/>
      <c r="B110" s="3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3">
      <c r="A111" s="2"/>
      <c r="B111" s="3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3">
      <c r="A112" s="2"/>
      <c r="B112" s="3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3">
      <c r="A113" s="2"/>
      <c r="B113" s="3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3">
      <c r="A114" s="2"/>
      <c r="B114" s="3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3">
      <c r="A115" s="2"/>
      <c r="B115" s="3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3">
      <c r="A116" s="2"/>
      <c r="B116" s="3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3">
      <c r="A117" s="2"/>
      <c r="B117" s="3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3">
      <c r="A118" s="2"/>
      <c r="B118" s="3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3">
      <c r="A119" s="2"/>
      <c r="B119" s="3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3">
      <c r="A120" s="2"/>
      <c r="B120" s="3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3">
      <c r="A121" s="2"/>
      <c r="B121" s="3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3">
      <c r="A122" s="2"/>
      <c r="B122" s="3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3">
      <c r="A123" s="2"/>
      <c r="B123" s="3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3">
      <c r="A124" s="2"/>
      <c r="B124" s="3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3">
      <c r="A125" s="2"/>
      <c r="B125" s="3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3">
      <c r="A126" s="2"/>
      <c r="B126" s="3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3">
      <c r="A127" s="2"/>
      <c r="B127" s="3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3">
      <c r="A128" s="2"/>
      <c r="B128" s="3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3">
      <c r="A129" s="2"/>
      <c r="B129" s="3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3">
      <c r="A130" s="2"/>
      <c r="B130" s="3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3">
      <c r="A131" s="2"/>
      <c r="B131" s="3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3">
      <c r="A132" s="2"/>
      <c r="B132" s="3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3">
      <c r="A133" s="2"/>
      <c r="B133" s="3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3">
      <c r="A134" s="2"/>
      <c r="B134" s="3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3">
      <c r="A135" s="2"/>
      <c r="B135" s="3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3">
      <c r="A136" s="2"/>
      <c r="B136" s="3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3">
      <c r="A137" s="2"/>
      <c r="B137" s="3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3">
      <c r="A138" s="2"/>
      <c r="B138" s="3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3">
      <c r="A139" s="2"/>
      <c r="B139" s="3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3">
      <c r="A140" s="2"/>
      <c r="B140" s="3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3">
      <c r="A141" s="2"/>
      <c r="B141" s="3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3">
      <c r="A142" s="2"/>
      <c r="B142" s="3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3">
      <c r="A143" s="2"/>
      <c r="B143" s="3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3">
      <c r="A144" s="2"/>
      <c r="B144" s="3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3">
      <c r="A145" s="2"/>
      <c r="B145" s="3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3">
      <c r="A146" s="2"/>
      <c r="B146" s="3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3">
      <c r="A147" s="2"/>
      <c r="B147" s="3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3">
      <c r="A148" s="2"/>
      <c r="B148" s="3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3">
      <c r="A149" s="2"/>
      <c r="B149" s="3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3">
      <c r="A150" s="2"/>
      <c r="B150" s="3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3">
      <c r="A151" s="2"/>
      <c r="B151" s="3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3">
      <c r="A152" s="2"/>
      <c r="B152" s="3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3">
      <c r="A153" s="2"/>
      <c r="B153" s="3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3">
      <c r="A154" s="2"/>
      <c r="B154" s="3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3">
      <c r="A155" s="2"/>
      <c r="B155" s="3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3">
      <c r="A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x14ac:dyDescent="0.3">
      <c r="A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3">
      <c r="A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3">
      <c r="A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3">
      <c r="A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3">
      <c r="A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3">
      <c r="A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3">
      <c r="A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x14ac:dyDescent="0.3">
      <c r="A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x14ac:dyDescent="0.3">
      <c r="A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3">
      <c r="A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x14ac:dyDescent="0.3">
      <c r="A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x14ac:dyDescent="0.3">
      <c r="A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x14ac:dyDescent="0.3">
      <c r="A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x14ac:dyDescent="0.3">
      <c r="A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x14ac:dyDescent="0.3">
      <c r="A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3">
      <c r="A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3">
      <c r="A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x14ac:dyDescent="0.3">
      <c r="A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3">
      <c r="A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x14ac:dyDescent="0.3">
      <c r="A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3">
      <c r="A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3">
      <c r="A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3">
      <c r="A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x14ac:dyDescent="0.3">
      <c r="A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3">
      <c r="A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3">
      <c r="A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x14ac:dyDescent="0.3">
      <c r="A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3">
      <c r="A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3">
      <c r="A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3">
      <c r="A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3">
      <c r="A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x14ac:dyDescent="0.3">
      <c r="A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3">
      <c r="A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x14ac:dyDescent="0.3">
      <c r="A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3">
      <c r="A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x14ac:dyDescent="0.3">
      <c r="A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x14ac:dyDescent="0.3">
      <c r="A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x14ac:dyDescent="0.3">
      <c r="A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3">
      <c r="A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3">
      <c r="A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x14ac:dyDescent="0.3">
      <c r="A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x14ac:dyDescent="0.3">
      <c r="A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x14ac:dyDescent="0.3">
      <c r="A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3">
      <c r="A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3">
      <c r="A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x14ac:dyDescent="0.3">
      <c r="A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x14ac:dyDescent="0.3">
      <c r="A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3">
      <c r="A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x14ac:dyDescent="0.3">
      <c r="A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3">
      <c r="A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x14ac:dyDescent="0.3">
      <c r="A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3">
      <c r="A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x14ac:dyDescent="0.3">
      <c r="A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3">
      <c r="A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3">
      <c r="A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x14ac:dyDescent="0.3">
      <c r="A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x14ac:dyDescent="0.3">
      <c r="A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x14ac:dyDescent="0.3">
      <c r="A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x14ac:dyDescent="0.3">
      <c r="A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3">
      <c r="A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3">
      <c r="A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x14ac:dyDescent="0.3">
      <c r="A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x14ac:dyDescent="0.3">
      <c r="A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x14ac:dyDescent="0.3">
      <c r="A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3">
      <c r="A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x14ac:dyDescent="0.3">
      <c r="A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3">
      <c r="A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x14ac:dyDescent="0.3">
      <c r="A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x14ac:dyDescent="0.3">
      <c r="A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3">
      <c r="A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3">
      <c r="A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x14ac:dyDescent="0.3">
      <c r="A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3">
      <c r="A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3">
      <c r="A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3">
      <c r="A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3">
      <c r="A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x14ac:dyDescent="0.3">
      <c r="A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x14ac:dyDescent="0.3">
      <c r="A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3">
      <c r="A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x14ac:dyDescent="0.3">
      <c r="A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3">
      <c r="A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3">
      <c r="A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3">
      <c r="A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3">
      <c r="A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x14ac:dyDescent="0.3">
      <c r="A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x14ac:dyDescent="0.3">
      <c r="A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</sheetData>
  <mergeCells count="38">
    <mergeCell ref="K9:O9"/>
    <mergeCell ref="K10:O10"/>
    <mergeCell ref="K11:O11"/>
    <mergeCell ref="R14:Y14"/>
    <mergeCell ref="Z14:Z16"/>
    <mergeCell ref="N15:O15"/>
    <mergeCell ref="P15:P16"/>
    <mergeCell ref="Q15:Q16"/>
    <mergeCell ref="R15:S15"/>
    <mergeCell ref="T15:U15"/>
    <mergeCell ref="V15:W15"/>
    <mergeCell ref="X15:Y15"/>
    <mergeCell ref="L15:L16"/>
    <mergeCell ref="M15:M16"/>
    <mergeCell ref="A39:AA39"/>
    <mergeCell ref="B34:B35"/>
    <mergeCell ref="A18:C18"/>
    <mergeCell ref="B19:B32"/>
    <mergeCell ref="N19:N35"/>
    <mergeCell ref="O19:O35"/>
    <mergeCell ref="A33:C33"/>
    <mergeCell ref="A38:Y38"/>
    <mergeCell ref="A13:A16"/>
    <mergeCell ref="B13:AA13"/>
    <mergeCell ref="B14:B16"/>
    <mergeCell ref="C14:C16"/>
    <mergeCell ref="D14:D16"/>
    <mergeCell ref="E14:E16"/>
    <mergeCell ref="F14:G14"/>
    <mergeCell ref="AA14:AA16"/>
    <mergeCell ref="F15:F16"/>
    <mergeCell ref="H14:H16"/>
    <mergeCell ref="I14:I16"/>
    <mergeCell ref="J14:M14"/>
    <mergeCell ref="N14:Q14"/>
    <mergeCell ref="G15:G16"/>
    <mergeCell ref="J15:J16"/>
    <mergeCell ref="K15:K16"/>
  </mergeCells>
  <hyperlinks>
    <hyperlink ref="Z2" r:id="rId1" display="jl:39695703.100 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2"/>
  <sheetViews>
    <sheetView topLeftCell="A9" zoomScale="50" zoomScaleNormal="50" workbookViewId="0">
      <selection activeCell="M27" activeCellId="1" sqref="M24 M27"/>
    </sheetView>
  </sheetViews>
  <sheetFormatPr defaultColWidth="9.140625" defaultRowHeight="18.75" x14ac:dyDescent="0.3"/>
  <cols>
    <col min="1" max="1" width="7.140625" style="3" customWidth="1"/>
    <col min="2" max="2" width="19.42578125" style="16" customWidth="1"/>
    <col min="3" max="3" width="36.5703125" style="3" customWidth="1"/>
    <col min="4" max="4" width="8.28515625" style="3" customWidth="1"/>
    <col min="5" max="5" width="7.5703125" style="3" customWidth="1"/>
    <col min="6" max="6" width="8.140625" style="3" customWidth="1"/>
    <col min="7" max="7" width="11.7109375" style="3" customWidth="1"/>
    <col min="8" max="8" width="17.140625" style="3" customWidth="1"/>
    <col min="9" max="9" width="9.7109375" style="3" customWidth="1"/>
    <col min="10" max="12" width="17.140625" style="3" customWidth="1"/>
    <col min="13" max="13" width="42.85546875" style="3" customWidth="1"/>
    <col min="14" max="14" width="18.5703125" style="3" customWidth="1"/>
    <col min="15" max="25" width="17.140625" style="3" customWidth="1"/>
    <col min="26" max="26" width="26.5703125" style="3" customWidth="1"/>
    <col min="27" max="27" width="21.42578125" style="3" customWidth="1"/>
    <col min="28" max="16384" width="9.140625" style="3"/>
  </cols>
  <sheetData>
    <row r="1" spans="1:27" s="81" customFormat="1" ht="15.75" hidden="1" customHeight="1" x14ac:dyDescent="0.25">
      <c r="A1" s="76"/>
      <c r="B1" s="76"/>
      <c r="C1" s="77"/>
      <c r="D1" s="76"/>
      <c r="E1" s="76"/>
      <c r="F1" s="76"/>
      <c r="G1" s="76"/>
      <c r="H1" s="76"/>
      <c r="I1" s="78"/>
      <c r="J1" s="78"/>
      <c r="K1" s="78"/>
      <c r="L1" s="79"/>
      <c r="M1" s="78"/>
      <c r="N1" s="78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80" t="s">
        <v>134</v>
      </c>
    </row>
    <row r="2" spans="1:27" s="81" customFormat="1" ht="15.75" hidden="1" x14ac:dyDescent="0.25">
      <c r="A2" s="76"/>
      <c r="B2" s="76"/>
      <c r="C2" s="77"/>
      <c r="D2" s="76"/>
      <c r="E2" s="76"/>
      <c r="F2" s="76"/>
      <c r="G2" s="76"/>
      <c r="H2" s="76"/>
      <c r="I2" s="78"/>
      <c r="J2" s="78"/>
      <c r="K2" s="78"/>
      <c r="L2" s="79"/>
      <c r="M2" s="78"/>
      <c r="N2" s="78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82" t="s">
        <v>135</v>
      </c>
    </row>
    <row r="3" spans="1:27" s="81" customFormat="1" ht="15.75" hidden="1" x14ac:dyDescent="0.25">
      <c r="A3" s="76"/>
      <c r="B3" s="76"/>
      <c r="C3" s="77"/>
      <c r="D3" s="76"/>
      <c r="E3" s="76"/>
      <c r="F3" s="76"/>
      <c r="G3" s="76"/>
      <c r="H3" s="76"/>
      <c r="I3" s="78"/>
      <c r="J3" s="78"/>
      <c r="K3" s="78"/>
      <c r="L3" s="79"/>
      <c r="M3" s="78"/>
      <c r="N3" s="78"/>
      <c r="O3" s="76"/>
      <c r="P3" s="76"/>
      <c r="Q3" s="76"/>
      <c r="R3" s="76"/>
      <c r="S3" s="76"/>
      <c r="T3" s="76"/>
      <c r="U3" s="76"/>
      <c r="V3" s="76"/>
      <c r="W3" s="76"/>
      <c r="X3" s="76"/>
      <c r="Y3" s="83"/>
      <c r="Z3" s="84" t="s">
        <v>136</v>
      </c>
      <c r="AA3" s="85"/>
    </row>
    <row r="4" spans="1:27" s="81" customFormat="1" ht="15.75" hidden="1" x14ac:dyDescent="0.25">
      <c r="A4" s="76"/>
      <c r="B4" s="76"/>
      <c r="C4" s="77"/>
      <c r="D4" s="76"/>
      <c r="E4" s="76"/>
      <c r="F4" s="76"/>
      <c r="G4" s="76"/>
      <c r="H4" s="76"/>
      <c r="I4" s="78"/>
      <c r="J4" s="78"/>
      <c r="K4" s="78"/>
      <c r="L4" s="79"/>
      <c r="M4" s="78"/>
      <c r="N4" s="78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82" t="s">
        <v>137</v>
      </c>
      <c r="AA4" s="86"/>
    </row>
    <row r="5" spans="1:27" s="81" customFormat="1" ht="15.75" hidden="1" customHeight="1" x14ac:dyDescent="0.25">
      <c r="A5" s="76"/>
      <c r="B5" s="76"/>
      <c r="C5" s="77"/>
      <c r="D5" s="76"/>
      <c r="E5" s="76"/>
      <c r="F5" s="76"/>
      <c r="G5" s="76"/>
      <c r="H5" s="76"/>
      <c r="I5" s="78"/>
      <c r="J5" s="78"/>
      <c r="K5" s="78"/>
      <c r="L5" s="79"/>
      <c r="M5" s="78"/>
      <c r="N5" s="78"/>
      <c r="O5" s="78"/>
      <c r="P5" s="76"/>
      <c r="Q5" s="76"/>
      <c r="R5" s="76"/>
      <c r="S5" s="76"/>
      <c r="T5" s="76"/>
      <c r="U5" s="76"/>
      <c r="V5" s="76"/>
      <c r="W5" s="76"/>
      <c r="X5" s="76"/>
      <c r="Y5" s="76"/>
      <c r="Z5" s="82"/>
      <c r="AA5" s="85"/>
    </row>
    <row r="6" spans="1:27" s="81" customFormat="1" ht="15.75" hidden="1" customHeight="1" x14ac:dyDescent="0.25">
      <c r="A6" s="76"/>
      <c r="B6" s="76"/>
      <c r="C6" s="77"/>
      <c r="D6" s="76"/>
      <c r="E6" s="76"/>
      <c r="F6" s="76"/>
      <c r="G6" s="76"/>
      <c r="H6" s="76"/>
      <c r="I6" s="78"/>
      <c r="J6" s="78"/>
      <c r="K6" s="78"/>
      <c r="L6" s="87">
        <v>60.56</v>
      </c>
      <c r="M6" s="88">
        <v>96.01</v>
      </c>
      <c r="N6" s="88">
        <v>95.72</v>
      </c>
      <c r="O6" s="89"/>
      <c r="P6" s="89"/>
      <c r="Q6" s="89"/>
      <c r="R6" s="89">
        <v>98.985833330000006</v>
      </c>
      <c r="S6" s="89">
        <v>95.472289549999999</v>
      </c>
      <c r="T6" s="89">
        <v>95.183925549999998</v>
      </c>
      <c r="U6" s="89"/>
      <c r="V6" s="76"/>
      <c r="W6" s="76"/>
      <c r="X6" s="76"/>
      <c r="Y6" s="76"/>
      <c r="Z6" s="82" t="s">
        <v>138</v>
      </c>
      <c r="AA6" s="85"/>
    </row>
    <row r="7" spans="1:27" s="81" customFormat="1" ht="15.75" hidden="1" customHeight="1" x14ac:dyDescent="0.25">
      <c r="A7" s="76"/>
      <c r="B7" s="76"/>
      <c r="C7" s="77"/>
      <c r="D7" s="76"/>
      <c r="E7" s="76"/>
      <c r="F7" s="76"/>
      <c r="G7" s="76"/>
      <c r="H7" s="76"/>
      <c r="I7" s="78"/>
      <c r="J7" s="78"/>
      <c r="K7" s="78"/>
      <c r="L7" s="87"/>
      <c r="M7" s="88"/>
      <c r="N7" s="88"/>
      <c r="O7" s="89"/>
      <c r="P7" s="89"/>
      <c r="Q7" s="89"/>
      <c r="R7" s="89"/>
      <c r="S7" s="89"/>
      <c r="T7" s="89"/>
      <c r="U7" s="89"/>
      <c r="V7" s="76"/>
      <c r="W7" s="76"/>
      <c r="X7" s="76"/>
      <c r="Y7" s="76"/>
      <c r="Z7" s="90"/>
    </row>
    <row r="8" spans="1:27" s="81" customFormat="1" ht="15.75" hidden="1" customHeight="1" x14ac:dyDescent="0.25">
      <c r="A8" s="76"/>
      <c r="B8" s="76"/>
      <c r="C8" s="77"/>
      <c r="D8" s="76"/>
      <c r="E8" s="76"/>
      <c r="F8" s="76"/>
      <c r="G8" s="76"/>
      <c r="H8" s="76"/>
      <c r="I8" s="78"/>
      <c r="J8" s="78"/>
      <c r="K8" s="78"/>
      <c r="L8" s="79"/>
      <c r="M8" s="78"/>
      <c r="N8" s="78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90"/>
    </row>
    <row r="9" spans="1:27" s="81" customFormat="1" ht="15.75" x14ac:dyDescent="0.25">
      <c r="A9" s="76"/>
      <c r="B9" s="76"/>
      <c r="C9" s="77"/>
      <c r="D9" s="76"/>
      <c r="E9" s="76"/>
      <c r="F9" s="76"/>
      <c r="G9" s="76"/>
      <c r="H9" s="76"/>
      <c r="I9" s="78"/>
      <c r="J9" s="78"/>
      <c r="K9" s="118" t="s">
        <v>139</v>
      </c>
      <c r="L9" s="118"/>
      <c r="M9" s="118"/>
      <c r="N9" s="118"/>
      <c r="O9" s="118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7" s="81" customFormat="1" ht="15.75" x14ac:dyDescent="0.25">
      <c r="B10" s="91"/>
      <c r="C10" s="92"/>
      <c r="D10" s="91"/>
      <c r="E10" s="91"/>
      <c r="F10" s="91"/>
      <c r="G10" s="91"/>
      <c r="H10" s="91"/>
      <c r="I10" s="91"/>
      <c r="J10" s="91"/>
      <c r="K10" s="119" t="s">
        <v>37</v>
      </c>
      <c r="L10" s="119"/>
      <c r="M10" s="119"/>
      <c r="N10" s="119"/>
      <c r="O10" s="119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7" s="4" customFormat="1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5" t="s">
        <v>76</v>
      </c>
      <c r="L11" s="95"/>
      <c r="M11" s="95"/>
      <c r="N11" s="95"/>
      <c r="O11" s="95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3" spans="1:27" ht="21.75" customHeight="1" x14ac:dyDescent="0.3">
      <c r="A13" s="96" t="s">
        <v>0</v>
      </c>
      <c r="B13" s="97" t="s">
        <v>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</row>
    <row r="14" spans="1:27" ht="47.25" customHeight="1" x14ac:dyDescent="0.3">
      <c r="A14" s="96"/>
      <c r="B14" s="100" t="s">
        <v>1</v>
      </c>
      <c r="C14" s="100" t="s">
        <v>3</v>
      </c>
      <c r="D14" s="100" t="s">
        <v>4</v>
      </c>
      <c r="E14" s="101" t="s">
        <v>38</v>
      </c>
      <c r="F14" s="121" t="s">
        <v>39</v>
      </c>
      <c r="G14" s="122"/>
      <c r="H14" s="100" t="s">
        <v>6</v>
      </c>
      <c r="I14" s="100" t="s">
        <v>7</v>
      </c>
      <c r="J14" s="100" t="s">
        <v>8</v>
      </c>
      <c r="K14" s="100"/>
      <c r="L14" s="100"/>
      <c r="M14" s="100"/>
      <c r="N14" s="100" t="s">
        <v>12</v>
      </c>
      <c r="O14" s="100"/>
      <c r="P14" s="100"/>
      <c r="Q14" s="100"/>
      <c r="R14" s="100" t="s">
        <v>18</v>
      </c>
      <c r="S14" s="100"/>
      <c r="T14" s="100"/>
      <c r="U14" s="100"/>
      <c r="V14" s="100"/>
      <c r="W14" s="100"/>
      <c r="X14" s="100"/>
      <c r="Y14" s="100"/>
      <c r="Z14" s="100" t="s">
        <v>26</v>
      </c>
      <c r="AA14" s="100" t="s">
        <v>27</v>
      </c>
    </row>
    <row r="15" spans="1:27" ht="55.5" customHeight="1" x14ac:dyDescent="0.3">
      <c r="A15" s="96"/>
      <c r="B15" s="100"/>
      <c r="C15" s="100"/>
      <c r="D15" s="100"/>
      <c r="E15" s="102"/>
      <c r="F15" s="101" t="s">
        <v>23</v>
      </c>
      <c r="G15" s="101" t="s">
        <v>24</v>
      </c>
      <c r="H15" s="100"/>
      <c r="I15" s="100"/>
      <c r="J15" s="100" t="s">
        <v>9</v>
      </c>
      <c r="K15" s="100" t="s">
        <v>5</v>
      </c>
      <c r="L15" s="100" t="s">
        <v>10</v>
      </c>
      <c r="M15" s="100" t="s">
        <v>11</v>
      </c>
      <c r="N15" s="100" t="s">
        <v>13</v>
      </c>
      <c r="O15" s="100"/>
      <c r="P15" s="100" t="s">
        <v>16</v>
      </c>
      <c r="Q15" s="100" t="s">
        <v>17</v>
      </c>
      <c r="R15" s="100" t="s">
        <v>44</v>
      </c>
      <c r="S15" s="100"/>
      <c r="T15" s="100" t="s">
        <v>21</v>
      </c>
      <c r="U15" s="100"/>
      <c r="V15" s="100" t="s">
        <v>22</v>
      </c>
      <c r="W15" s="100"/>
      <c r="X15" s="100" t="s">
        <v>25</v>
      </c>
      <c r="Y15" s="100"/>
      <c r="Z15" s="100"/>
      <c r="AA15" s="100"/>
    </row>
    <row r="16" spans="1:27" ht="31.5" customHeight="1" x14ac:dyDescent="0.3">
      <c r="A16" s="96"/>
      <c r="B16" s="100"/>
      <c r="C16" s="100"/>
      <c r="D16" s="100"/>
      <c r="E16" s="103"/>
      <c r="F16" s="103"/>
      <c r="G16" s="103"/>
      <c r="H16" s="100"/>
      <c r="I16" s="100"/>
      <c r="J16" s="100"/>
      <c r="K16" s="100"/>
      <c r="L16" s="100"/>
      <c r="M16" s="100"/>
      <c r="N16" s="33" t="s">
        <v>14</v>
      </c>
      <c r="O16" s="33" t="s">
        <v>15</v>
      </c>
      <c r="P16" s="100"/>
      <c r="Q16" s="100"/>
      <c r="R16" s="33" t="s">
        <v>19</v>
      </c>
      <c r="S16" s="33" t="s">
        <v>20</v>
      </c>
      <c r="T16" s="33" t="s">
        <v>19</v>
      </c>
      <c r="U16" s="33" t="s">
        <v>20</v>
      </c>
      <c r="V16" s="33" t="s">
        <v>23</v>
      </c>
      <c r="W16" s="33" t="s">
        <v>24</v>
      </c>
      <c r="X16" s="33" t="s">
        <v>19</v>
      </c>
      <c r="Y16" s="33" t="s">
        <v>20</v>
      </c>
      <c r="Z16" s="100"/>
      <c r="AA16" s="100"/>
    </row>
    <row r="17" spans="1:27" x14ac:dyDescent="0.3">
      <c r="A17" s="5">
        <v>1</v>
      </c>
      <c r="B17" s="6">
        <v>2</v>
      </c>
      <c r="C17" s="5">
        <v>3</v>
      </c>
      <c r="D17" s="5">
        <v>4</v>
      </c>
      <c r="E17" s="5"/>
      <c r="F17" s="5">
        <v>5</v>
      </c>
      <c r="G17" s="5">
        <v>6</v>
      </c>
      <c r="H17" s="5">
        <v>7</v>
      </c>
      <c r="I17" s="5">
        <v>8</v>
      </c>
      <c r="J17" s="5">
        <v>9</v>
      </c>
      <c r="K17" s="5">
        <v>10</v>
      </c>
      <c r="L17" s="5">
        <v>11</v>
      </c>
      <c r="M17" s="5">
        <v>12</v>
      </c>
      <c r="N17" s="5">
        <v>13</v>
      </c>
      <c r="O17" s="5">
        <v>14</v>
      </c>
      <c r="P17" s="5">
        <v>15</v>
      </c>
      <c r="Q17" s="5">
        <v>16</v>
      </c>
      <c r="R17" s="5">
        <v>17</v>
      </c>
      <c r="S17" s="5">
        <v>18</v>
      </c>
      <c r="T17" s="5">
        <v>19</v>
      </c>
      <c r="U17" s="5">
        <v>20</v>
      </c>
      <c r="V17" s="5">
        <v>21</v>
      </c>
      <c r="W17" s="5">
        <v>22</v>
      </c>
      <c r="X17" s="5">
        <v>23</v>
      </c>
      <c r="Y17" s="5">
        <v>24</v>
      </c>
      <c r="Z17" s="5">
        <v>25</v>
      </c>
      <c r="AA17" s="5">
        <v>26</v>
      </c>
    </row>
    <row r="18" spans="1:27" x14ac:dyDescent="0.3">
      <c r="A18" s="110" t="s">
        <v>57</v>
      </c>
      <c r="B18" s="110"/>
      <c r="C18" s="110"/>
      <c r="D18" s="7"/>
      <c r="E18" s="7"/>
      <c r="F18" s="7"/>
      <c r="G18" s="7"/>
      <c r="H18" s="7"/>
      <c r="I18" s="7"/>
      <c r="J18" s="29">
        <f>J19+J22</f>
        <v>40728.100000000006</v>
      </c>
      <c r="K18" s="29">
        <f>K19+K22</f>
        <v>36217.67</v>
      </c>
      <c r="L18" s="29">
        <f>L19+L22</f>
        <v>4510.4300000000048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63" x14ac:dyDescent="0.3">
      <c r="A19" s="26" t="s">
        <v>28</v>
      </c>
      <c r="B19" s="101" t="s">
        <v>77</v>
      </c>
      <c r="C19" s="44" t="s">
        <v>78</v>
      </c>
      <c r="D19" s="41" t="s">
        <v>54</v>
      </c>
      <c r="E19" s="41" t="s">
        <v>54</v>
      </c>
      <c r="F19" s="33">
        <v>1.4970000000000001</v>
      </c>
      <c r="G19" s="33">
        <v>1.4970000000000001</v>
      </c>
      <c r="H19" s="8" t="s">
        <v>40</v>
      </c>
      <c r="I19" s="42" t="s">
        <v>35</v>
      </c>
      <c r="J19" s="50">
        <f>J20+J21</f>
        <v>40193.800000000003</v>
      </c>
      <c r="K19" s="50">
        <f>K20+K21</f>
        <v>36217.67</v>
      </c>
      <c r="L19" s="50">
        <f>J19-K19</f>
        <v>3976.1300000000047</v>
      </c>
      <c r="M19" s="9" t="s">
        <v>56</v>
      </c>
      <c r="N19" s="114">
        <v>37225.08</v>
      </c>
      <c r="O19" s="114">
        <v>94081.36</v>
      </c>
      <c r="P19" s="23" t="s">
        <v>34</v>
      </c>
      <c r="Q19" s="24" t="s">
        <v>34</v>
      </c>
      <c r="R19" s="25">
        <v>19</v>
      </c>
      <c r="S19" s="25">
        <v>45</v>
      </c>
      <c r="T19" s="52">
        <v>0.45982935153583621</v>
      </c>
      <c r="U19" s="48">
        <v>0.19550373134328358</v>
      </c>
      <c r="V19" s="49">
        <v>0.44</v>
      </c>
      <c r="W19" s="49">
        <v>1.0999999999999999E-2</v>
      </c>
      <c r="X19" s="25">
        <v>50</v>
      </c>
      <c r="Y19" s="25">
        <v>26</v>
      </c>
      <c r="Z19" s="9" t="str">
        <f>M19</f>
        <v>Экономия. При фактическом выполнении работ</v>
      </c>
      <c r="AA19" s="25"/>
    </row>
    <row r="20" spans="1:27" x14ac:dyDescent="0.3">
      <c r="A20" s="26"/>
      <c r="B20" s="102"/>
      <c r="C20" s="37" t="s">
        <v>47</v>
      </c>
      <c r="D20" s="38"/>
      <c r="E20" s="38"/>
      <c r="F20" s="22"/>
      <c r="G20" s="22"/>
      <c r="H20" s="25" t="s">
        <v>40</v>
      </c>
      <c r="I20" s="24" t="s">
        <v>35</v>
      </c>
      <c r="J20" s="54">
        <f>'[3]Вода техническая'!$E$24-J21</f>
        <v>14423.229000000003</v>
      </c>
      <c r="K20" s="39">
        <v>10447.1</v>
      </c>
      <c r="L20" s="25">
        <f t="shared" ref="L20:L22" si="0">J20-K20</f>
        <v>3976.1290000000026</v>
      </c>
      <c r="M20" s="9"/>
      <c r="N20" s="114"/>
      <c r="O20" s="114"/>
      <c r="P20" s="23"/>
      <c r="Q20" s="24"/>
      <c r="R20" s="25"/>
      <c r="S20" s="25"/>
      <c r="T20" s="25"/>
      <c r="U20" s="25"/>
      <c r="V20" s="49"/>
      <c r="W20" s="49"/>
      <c r="X20" s="25"/>
      <c r="Y20" s="25"/>
      <c r="Z20" s="9"/>
      <c r="AA20" s="25"/>
    </row>
    <row r="21" spans="1:27" x14ac:dyDescent="0.3">
      <c r="A21" s="26"/>
      <c r="B21" s="102"/>
      <c r="C21" s="37" t="s">
        <v>50</v>
      </c>
      <c r="D21" s="38"/>
      <c r="E21" s="38"/>
      <c r="F21" s="22"/>
      <c r="G21" s="22"/>
      <c r="H21" s="25" t="s">
        <v>40</v>
      </c>
      <c r="I21" s="24" t="s">
        <v>35</v>
      </c>
      <c r="J21" s="54">
        <v>25770.571</v>
      </c>
      <c r="K21" s="39">
        <v>25770.57</v>
      </c>
      <c r="L21" s="25">
        <f t="shared" si="0"/>
        <v>1.0000000002037268E-3</v>
      </c>
      <c r="M21" s="9"/>
      <c r="N21" s="114"/>
      <c r="O21" s="114"/>
      <c r="P21" s="23"/>
      <c r="Q21" s="24"/>
      <c r="R21" s="25"/>
      <c r="S21" s="25"/>
      <c r="T21" s="25"/>
      <c r="U21" s="25"/>
      <c r="V21" s="49"/>
      <c r="W21" s="49"/>
      <c r="X21" s="25"/>
      <c r="Y21" s="25"/>
      <c r="Z21" s="9"/>
      <c r="AA21" s="25"/>
    </row>
    <row r="22" spans="1:27" ht="54" customHeight="1" x14ac:dyDescent="0.3">
      <c r="A22" s="26" t="s">
        <v>29</v>
      </c>
      <c r="B22" s="102"/>
      <c r="C22" s="44" t="s">
        <v>72</v>
      </c>
      <c r="D22" s="41" t="s">
        <v>73</v>
      </c>
      <c r="E22" s="41" t="str">
        <f>D22</f>
        <v>услуга</v>
      </c>
      <c r="F22" s="33">
        <v>1</v>
      </c>
      <c r="G22" s="33"/>
      <c r="H22" s="8" t="s">
        <v>40</v>
      </c>
      <c r="I22" s="42" t="s">
        <v>35</v>
      </c>
      <c r="J22" s="43">
        <v>534.29999999999995</v>
      </c>
      <c r="K22" s="43"/>
      <c r="L22" s="8">
        <f t="shared" si="0"/>
        <v>534.29999999999995</v>
      </c>
      <c r="M22" s="9" t="s">
        <v>43</v>
      </c>
      <c r="N22" s="114"/>
      <c r="O22" s="114"/>
      <c r="P22" s="23"/>
      <c r="Q22" s="24"/>
      <c r="R22" s="25">
        <v>55</v>
      </c>
      <c r="S22" s="25">
        <v>82</v>
      </c>
      <c r="T22" s="52">
        <v>0.86950000000000005</v>
      </c>
      <c r="U22" s="52">
        <v>0.45982935153583621</v>
      </c>
      <c r="V22" s="49">
        <v>5.2999999999999999E-2</v>
      </c>
      <c r="W22" s="49">
        <v>2.5000000000000001E-2</v>
      </c>
      <c r="X22" s="25">
        <v>50</v>
      </c>
      <c r="Y22" s="25">
        <v>39</v>
      </c>
      <c r="Z22" s="9" t="str">
        <f>M22</f>
        <v>Не исполнение. В связи с отказом в коректировке инвестиционной программы на 2020 год.</v>
      </c>
      <c r="AA22" s="25"/>
    </row>
    <row r="23" spans="1:27" x14ac:dyDescent="0.3">
      <c r="A23" s="104" t="s">
        <v>30</v>
      </c>
      <c r="B23" s="115"/>
      <c r="C23" s="115"/>
      <c r="D23" s="11"/>
      <c r="E23" s="11"/>
      <c r="F23" s="11"/>
      <c r="G23" s="11"/>
      <c r="H23" s="11"/>
      <c r="I23" s="11"/>
      <c r="J23" s="30">
        <f>SUM(J24:J27)</f>
        <v>90578.340000000011</v>
      </c>
      <c r="K23" s="30">
        <f>SUM(K24:K27)</f>
        <v>83774.36</v>
      </c>
      <c r="L23" s="30">
        <f>SUM(L24:L27)</f>
        <v>6803.98</v>
      </c>
      <c r="M23" s="11"/>
      <c r="N23" s="114"/>
      <c r="O23" s="11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2"/>
    </row>
    <row r="24" spans="1:27" ht="37.5" x14ac:dyDescent="0.3">
      <c r="A24" s="33">
        <v>2</v>
      </c>
      <c r="B24" s="123" t="s">
        <v>77</v>
      </c>
      <c r="C24" s="53" t="s">
        <v>79</v>
      </c>
      <c r="D24" s="22" t="s">
        <v>33</v>
      </c>
      <c r="E24" s="22" t="s">
        <v>33</v>
      </c>
      <c r="F24" s="22">
        <v>1</v>
      </c>
      <c r="G24" s="22">
        <v>1</v>
      </c>
      <c r="H24" s="25" t="s">
        <v>40</v>
      </c>
      <c r="I24" s="24" t="s">
        <v>35</v>
      </c>
      <c r="J24" s="25">
        <v>26874.1</v>
      </c>
      <c r="K24" s="25">
        <v>25580</v>
      </c>
      <c r="L24" s="25">
        <f t="shared" ref="L24:L27" si="1">J24-K24</f>
        <v>1294.0999999999985</v>
      </c>
      <c r="M24" s="94" t="s">
        <v>45</v>
      </c>
      <c r="N24" s="114"/>
      <c r="O24" s="114"/>
      <c r="P24" s="27"/>
      <c r="Q24" s="27"/>
      <c r="R24" s="25">
        <v>34</v>
      </c>
      <c r="S24" s="25">
        <v>100</v>
      </c>
      <c r="T24" s="27"/>
      <c r="U24" s="27"/>
      <c r="V24" s="27"/>
      <c r="W24" s="27"/>
      <c r="X24" s="25"/>
      <c r="Y24" s="25"/>
      <c r="Z24" s="27"/>
      <c r="AA24" s="27"/>
    </row>
    <row r="25" spans="1:27" ht="32.25" x14ac:dyDescent="0.3">
      <c r="A25" s="33" t="s">
        <v>31</v>
      </c>
      <c r="B25" s="125"/>
      <c r="C25" s="53" t="s">
        <v>80</v>
      </c>
      <c r="D25" s="22" t="s">
        <v>33</v>
      </c>
      <c r="E25" s="22" t="s">
        <v>33</v>
      </c>
      <c r="F25" s="22">
        <v>1</v>
      </c>
      <c r="G25" s="22">
        <v>1</v>
      </c>
      <c r="H25" s="25" t="s">
        <v>40</v>
      </c>
      <c r="I25" s="24" t="s">
        <v>35</v>
      </c>
      <c r="J25" s="25">
        <v>47305.4</v>
      </c>
      <c r="K25" s="25">
        <v>47305.36</v>
      </c>
      <c r="L25" s="25">
        <f t="shared" si="1"/>
        <v>4.0000000000873115E-2</v>
      </c>
      <c r="M25" s="11"/>
      <c r="N25" s="114"/>
      <c r="O25" s="114"/>
      <c r="P25" s="27"/>
      <c r="Q25" s="27"/>
      <c r="R25" s="25">
        <v>55</v>
      </c>
      <c r="S25" s="25">
        <v>100</v>
      </c>
      <c r="T25" s="27"/>
      <c r="U25" s="27"/>
      <c r="V25" s="27"/>
      <c r="W25" s="27"/>
      <c r="X25" s="25"/>
      <c r="Y25" s="25"/>
      <c r="Z25" s="27"/>
      <c r="AA25" s="27"/>
    </row>
    <row r="26" spans="1:27" ht="31.5" customHeight="1" x14ac:dyDescent="0.3">
      <c r="A26" s="33" t="s">
        <v>32</v>
      </c>
      <c r="B26" s="125"/>
      <c r="C26" s="53" t="s">
        <v>75</v>
      </c>
      <c r="D26" s="22" t="s">
        <v>33</v>
      </c>
      <c r="E26" s="22" t="s">
        <v>33</v>
      </c>
      <c r="F26" s="22">
        <v>1</v>
      </c>
      <c r="G26" s="22">
        <v>1</v>
      </c>
      <c r="H26" s="25" t="s">
        <v>40</v>
      </c>
      <c r="I26" s="24" t="s">
        <v>35</v>
      </c>
      <c r="J26" s="25">
        <v>5969.6</v>
      </c>
      <c r="K26" s="25">
        <v>5900</v>
      </c>
      <c r="L26" s="25">
        <f t="shared" si="1"/>
        <v>69.600000000000364</v>
      </c>
      <c r="M26" s="11"/>
      <c r="N26" s="114"/>
      <c r="O26" s="114"/>
      <c r="P26" s="27"/>
      <c r="Q26" s="27"/>
      <c r="R26" s="25">
        <v>50</v>
      </c>
      <c r="S26" s="25">
        <v>100</v>
      </c>
      <c r="T26" s="27"/>
      <c r="U26" s="27"/>
      <c r="V26" s="27"/>
      <c r="W26" s="27"/>
      <c r="X26" s="25"/>
      <c r="Y26" s="25"/>
      <c r="Z26" s="27"/>
      <c r="AA26" s="27"/>
    </row>
    <row r="27" spans="1:27" ht="37.5" customHeight="1" x14ac:dyDescent="0.3">
      <c r="A27" s="33" t="s">
        <v>41</v>
      </c>
      <c r="B27" s="124"/>
      <c r="C27" s="53" t="s">
        <v>81</v>
      </c>
      <c r="D27" s="22" t="s">
        <v>33</v>
      </c>
      <c r="E27" s="22" t="s">
        <v>33</v>
      </c>
      <c r="F27" s="22">
        <v>2</v>
      </c>
      <c r="G27" s="22">
        <v>1</v>
      </c>
      <c r="H27" s="25" t="s">
        <v>40</v>
      </c>
      <c r="I27" s="24" t="s">
        <v>35</v>
      </c>
      <c r="J27" s="25">
        <v>10429.24</v>
      </c>
      <c r="K27" s="25">
        <v>4989</v>
      </c>
      <c r="L27" s="25">
        <f t="shared" si="1"/>
        <v>5440.24</v>
      </c>
      <c r="M27" s="94" t="s">
        <v>45</v>
      </c>
      <c r="N27" s="114"/>
      <c r="O27" s="114"/>
      <c r="P27" s="10" t="s">
        <v>34</v>
      </c>
      <c r="Q27" s="25" t="s">
        <v>34</v>
      </c>
      <c r="R27" s="25">
        <v>34</v>
      </c>
      <c r="S27" s="25">
        <v>100</v>
      </c>
      <c r="T27" s="25" t="s">
        <v>34</v>
      </c>
      <c r="U27" s="25"/>
      <c r="V27" s="25" t="s">
        <v>34</v>
      </c>
      <c r="W27" s="25" t="s">
        <v>34</v>
      </c>
      <c r="X27" s="25"/>
      <c r="Y27" s="25"/>
      <c r="Z27" s="28" t="str">
        <f>M27</f>
        <v>Экономия, в связи с закупом ТМЦ</v>
      </c>
      <c r="AA27" s="28"/>
    </row>
    <row r="28" spans="1:27" s="14" customFormat="1" x14ac:dyDescent="0.3">
      <c r="A28" s="33"/>
      <c r="B28" s="27"/>
      <c r="C28" s="13" t="s">
        <v>36</v>
      </c>
      <c r="D28" s="33"/>
      <c r="E28" s="33"/>
      <c r="F28" s="33"/>
      <c r="G28" s="33"/>
      <c r="H28" s="33"/>
      <c r="I28" s="33"/>
      <c r="J28" s="8">
        <f>J18+J23</f>
        <v>131306.44</v>
      </c>
      <c r="K28" s="8">
        <f>K18+K23</f>
        <v>119992.03</v>
      </c>
      <c r="L28" s="8">
        <f>L18+L23</f>
        <v>11314.410000000003</v>
      </c>
      <c r="M28" s="33"/>
      <c r="N28" s="8">
        <f>N19</f>
        <v>37225.08</v>
      </c>
      <c r="O28" s="8">
        <f>O19</f>
        <v>94081.36</v>
      </c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 x14ac:dyDescent="0.3">
      <c r="A29" s="2"/>
      <c r="B29" s="2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3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2"/>
      <c r="AA30" s="2"/>
    </row>
    <row r="31" spans="1:27" x14ac:dyDescent="0.3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</row>
    <row r="32" spans="1:27" x14ac:dyDescent="0.3">
      <c r="A32" s="2"/>
      <c r="B32" s="3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s="19" customFormat="1" ht="26.25" x14ac:dyDescent="0.4">
      <c r="A33" s="17"/>
      <c r="B33" s="18"/>
      <c r="C33" s="17"/>
      <c r="D33" s="17"/>
      <c r="E33" s="17"/>
      <c r="G33" s="2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s="19" customFormat="1" ht="26.25" x14ac:dyDescent="0.4">
      <c r="A34" s="17"/>
      <c r="B34" s="18"/>
      <c r="C34" s="17"/>
      <c r="D34" s="17"/>
      <c r="E34" s="17"/>
      <c r="G34" s="21"/>
      <c r="I34" s="17"/>
      <c r="J34" s="17"/>
      <c r="K34" s="17"/>
      <c r="L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s="19" customFormat="1" ht="26.25" x14ac:dyDescent="0.4">
      <c r="A35" s="17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s="19" customFormat="1" ht="26.25" x14ac:dyDescent="0.4">
      <c r="A36" s="17"/>
      <c r="B36" s="18"/>
      <c r="C36" s="17"/>
      <c r="D36" s="17"/>
      <c r="E36" s="17"/>
      <c r="F36" s="17"/>
      <c r="G36" s="21"/>
      <c r="H36" s="17"/>
      <c r="I36" s="17"/>
      <c r="J36" s="17"/>
      <c r="K36" s="17"/>
      <c r="L36" s="17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s="19" customFormat="1" ht="26.25" x14ac:dyDescent="0.4">
      <c r="A37" s="17"/>
      <c r="B37" s="18"/>
      <c r="C37" s="17"/>
      <c r="D37" s="17"/>
      <c r="E37" s="17"/>
      <c r="F37" s="17"/>
      <c r="G37" s="21"/>
      <c r="H37" s="20"/>
      <c r="I37" s="17"/>
      <c r="J37" s="17"/>
      <c r="K37" s="17"/>
      <c r="L37" s="17"/>
      <c r="N37" s="21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x14ac:dyDescent="0.3">
      <c r="A38" s="2"/>
      <c r="B38" s="3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3">
      <c r="A39" s="2"/>
      <c r="B39" s="3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3">
      <c r="A40" s="2"/>
      <c r="B40" s="3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3">
      <c r="A41" s="2"/>
      <c r="B41" s="3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3">
      <c r="A42" s="2"/>
      <c r="B42" s="3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3">
      <c r="A43" s="2"/>
      <c r="B43" s="3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3">
      <c r="A44" s="2"/>
      <c r="B44" s="3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3">
      <c r="A45" s="2"/>
      <c r="B45" s="3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3">
      <c r="A46" s="2"/>
      <c r="B46" s="3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3">
      <c r="A47" s="2"/>
      <c r="B47" s="32"/>
      <c r="C47" s="2"/>
      <c r="D47" s="2"/>
      <c r="E47" s="2"/>
      <c r="F47" s="2"/>
      <c r="G47" s="2"/>
      <c r="H47" s="2"/>
      <c r="I47" s="2"/>
      <c r="J47" s="2"/>
      <c r="K47" s="3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3">
      <c r="A48" s="2"/>
      <c r="B48" s="3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3">
      <c r="A49" s="2"/>
      <c r="B49" s="3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3">
      <c r="A50" s="2"/>
      <c r="B50" s="3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3">
      <c r="A51" s="2"/>
      <c r="B51" s="3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3">
      <c r="A52" s="2"/>
      <c r="B52" s="3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3">
      <c r="A53" s="2"/>
      <c r="B53" s="3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3">
      <c r="A54" s="2"/>
      <c r="B54" s="3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3">
      <c r="A55" s="2"/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3">
      <c r="A56" s="2"/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3">
      <c r="A57" s="2"/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3">
      <c r="A58" s="2"/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3">
      <c r="A59" s="2"/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3">
      <c r="A60" s="2"/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3">
      <c r="A61" s="2"/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3">
      <c r="A62" s="2"/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3">
      <c r="A63" s="2"/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3">
      <c r="A64" s="2"/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3">
      <c r="A65" s="2"/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3">
      <c r="A66" s="2"/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3">
      <c r="A67" s="2"/>
      <c r="B67" s="3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3">
      <c r="A68" s="2"/>
      <c r="B68" s="3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3">
      <c r="A69" s="2"/>
      <c r="B69" s="3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3">
      <c r="A70" s="2"/>
      <c r="B70" s="3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3">
      <c r="A71" s="2"/>
      <c r="B71" s="3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3">
      <c r="A72" s="2"/>
      <c r="B72" s="3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3">
      <c r="A73" s="2"/>
      <c r="B73" s="3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3">
      <c r="A74" s="2"/>
      <c r="B74" s="3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3">
      <c r="A75" s="2"/>
      <c r="B75" s="3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3">
      <c r="A76" s="2"/>
      <c r="B76" s="3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3">
      <c r="A77" s="2"/>
      <c r="B77" s="3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3">
      <c r="A78" s="2"/>
      <c r="B78" s="3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3">
      <c r="A79" s="2"/>
      <c r="B79" s="3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3">
      <c r="A80" s="2"/>
      <c r="B80" s="3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3">
      <c r="A81" s="2"/>
      <c r="B81" s="3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3">
      <c r="A82" s="2"/>
      <c r="B82" s="3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3">
      <c r="A83" s="2"/>
      <c r="B83" s="3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3">
      <c r="A84" s="2"/>
      <c r="B84" s="3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3">
      <c r="A85" s="2"/>
      <c r="B85" s="3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3">
      <c r="A86" s="2"/>
      <c r="B86" s="3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3">
      <c r="A87" s="2"/>
      <c r="B87" s="3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3">
      <c r="A88" s="2"/>
      <c r="B88" s="3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3">
      <c r="A89" s="2"/>
      <c r="B89" s="3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3">
      <c r="A90" s="2"/>
      <c r="B90" s="3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3">
      <c r="A91" s="2"/>
      <c r="B91" s="3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3">
      <c r="A92" s="2"/>
      <c r="B92" s="3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3">
      <c r="A93" s="2"/>
      <c r="B93" s="3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3">
      <c r="A94" s="2"/>
      <c r="B94" s="3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3">
      <c r="A95" s="2"/>
      <c r="B95" s="3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3">
      <c r="A96" s="2"/>
      <c r="B96" s="3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3">
      <c r="A97" s="2"/>
      <c r="B97" s="3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3">
      <c r="A98" s="2"/>
      <c r="B98" s="3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3">
      <c r="A99" s="2"/>
      <c r="B99" s="3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3">
      <c r="A100" s="2"/>
      <c r="B100" s="3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3">
      <c r="A101" s="2"/>
      <c r="B101" s="3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3">
      <c r="A102" s="2"/>
      <c r="B102" s="3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3">
      <c r="A103" s="2"/>
      <c r="B103" s="3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3">
      <c r="A104" s="2"/>
      <c r="B104" s="3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3">
      <c r="A105" s="2"/>
      <c r="B105" s="3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3">
      <c r="A106" s="2"/>
      <c r="B106" s="3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3">
      <c r="A107" s="2"/>
      <c r="B107" s="3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3">
      <c r="A108" s="2"/>
      <c r="B108" s="3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3">
      <c r="A109" s="2"/>
      <c r="B109" s="3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3">
      <c r="A110" s="2"/>
      <c r="B110" s="3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3">
      <c r="A111" s="2"/>
      <c r="B111" s="3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3">
      <c r="A112" s="2"/>
      <c r="B112" s="3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3">
      <c r="A113" s="2"/>
      <c r="B113" s="3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3">
      <c r="A114" s="2"/>
      <c r="B114" s="3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3">
      <c r="A115" s="2"/>
      <c r="B115" s="3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3">
      <c r="A116" s="2"/>
      <c r="B116" s="3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3">
      <c r="A117" s="2"/>
      <c r="B117" s="3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3">
      <c r="A118" s="2"/>
      <c r="B118" s="3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3">
      <c r="A119" s="2"/>
      <c r="B119" s="3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3">
      <c r="A120" s="2"/>
      <c r="B120" s="3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3">
      <c r="A121" s="2"/>
      <c r="B121" s="3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3">
      <c r="A122" s="2"/>
      <c r="B122" s="3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3">
      <c r="A123" s="2"/>
      <c r="B123" s="3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3">
      <c r="A124" s="2"/>
      <c r="B124" s="3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3">
      <c r="A125" s="2"/>
      <c r="B125" s="3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3">
      <c r="A126" s="2"/>
      <c r="B126" s="3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3">
      <c r="A127" s="2"/>
      <c r="B127" s="3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3">
      <c r="A128" s="2"/>
      <c r="B128" s="3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3">
      <c r="A129" s="2"/>
      <c r="B129" s="3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3">
      <c r="A130" s="2"/>
      <c r="B130" s="3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3">
      <c r="A131" s="2"/>
      <c r="B131" s="3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3">
      <c r="A132" s="2"/>
      <c r="B132" s="3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3">
      <c r="A133" s="2"/>
      <c r="B133" s="3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3">
      <c r="A134" s="2"/>
      <c r="B134" s="3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3">
      <c r="A135" s="2"/>
      <c r="B135" s="3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3">
      <c r="A136" s="2"/>
      <c r="B136" s="3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3">
      <c r="A137" s="2"/>
      <c r="B137" s="3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3">
      <c r="A138" s="2"/>
      <c r="B138" s="3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3">
      <c r="A139" s="2"/>
      <c r="B139" s="3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3">
      <c r="A140" s="2"/>
      <c r="B140" s="3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3">
      <c r="A141" s="2"/>
      <c r="B141" s="3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3">
      <c r="A142" s="2"/>
      <c r="B142" s="3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3">
      <c r="A143" s="2"/>
      <c r="B143" s="3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3">
      <c r="A144" s="2"/>
      <c r="B144" s="3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3">
      <c r="A145" s="2"/>
      <c r="B145" s="3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3">
      <c r="A146" s="2"/>
      <c r="B146" s="3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3">
      <c r="A147" s="2"/>
      <c r="B147" s="3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3">
      <c r="A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x14ac:dyDescent="0.3">
      <c r="A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3">
      <c r="A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3">
      <c r="A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3">
      <c r="A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3">
      <c r="A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x14ac:dyDescent="0.3">
      <c r="A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x14ac:dyDescent="0.3">
      <c r="A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3">
      <c r="A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x14ac:dyDescent="0.3">
      <c r="A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3">
      <c r="A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3">
      <c r="A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3">
      <c r="A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3">
      <c r="A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3">
      <c r="A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3">
      <c r="A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x14ac:dyDescent="0.3">
      <c r="A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x14ac:dyDescent="0.3">
      <c r="A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3">
      <c r="A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x14ac:dyDescent="0.3">
      <c r="A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x14ac:dyDescent="0.3">
      <c r="A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x14ac:dyDescent="0.3">
      <c r="A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x14ac:dyDescent="0.3">
      <c r="A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x14ac:dyDescent="0.3">
      <c r="A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3">
      <c r="A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3">
      <c r="A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x14ac:dyDescent="0.3">
      <c r="A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3">
      <c r="A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x14ac:dyDescent="0.3">
      <c r="A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3">
      <c r="A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3">
      <c r="A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3">
      <c r="A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x14ac:dyDescent="0.3">
      <c r="A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3">
      <c r="A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3">
      <c r="A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x14ac:dyDescent="0.3">
      <c r="A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3">
      <c r="A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3">
      <c r="A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3">
      <c r="A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3">
      <c r="A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x14ac:dyDescent="0.3">
      <c r="A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3">
      <c r="A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x14ac:dyDescent="0.3">
      <c r="A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3">
      <c r="A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x14ac:dyDescent="0.3">
      <c r="A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x14ac:dyDescent="0.3">
      <c r="A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x14ac:dyDescent="0.3">
      <c r="A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3">
      <c r="A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3">
      <c r="A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x14ac:dyDescent="0.3">
      <c r="A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x14ac:dyDescent="0.3">
      <c r="A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x14ac:dyDescent="0.3">
      <c r="A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3">
      <c r="A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3">
      <c r="A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x14ac:dyDescent="0.3">
      <c r="A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x14ac:dyDescent="0.3">
      <c r="A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3">
      <c r="A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x14ac:dyDescent="0.3">
      <c r="A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3">
      <c r="A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x14ac:dyDescent="0.3">
      <c r="A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3">
      <c r="A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x14ac:dyDescent="0.3">
      <c r="A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3">
      <c r="A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3">
      <c r="A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x14ac:dyDescent="0.3">
      <c r="A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x14ac:dyDescent="0.3">
      <c r="A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x14ac:dyDescent="0.3">
      <c r="A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x14ac:dyDescent="0.3">
      <c r="A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3">
      <c r="A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3">
      <c r="A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x14ac:dyDescent="0.3">
      <c r="A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x14ac:dyDescent="0.3">
      <c r="A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x14ac:dyDescent="0.3">
      <c r="A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3">
      <c r="A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x14ac:dyDescent="0.3">
      <c r="A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3">
      <c r="A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x14ac:dyDescent="0.3">
      <c r="A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x14ac:dyDescent="0.3">
      <c r="A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3">
      <c r="A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3">
      <c r="A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x14ac:dyDescent="0.3">
      <c r="A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3">
      <c r="A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3">
      <c r="A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3">
      <c r="A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3">
      <c r="A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x14ac:dyDescent="0.3">
      <c r="A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x14ac:dyDescent="0.3">
      <c r="A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</sheetData>
  <mergeCells count="38">
    <mergeCell ref="K9:O9"/>
    <mergeCell ref="K10:O10"/>
    <mergeCell ref="K11:O11"/>
    <mergeCell ref="R14:Y14"/>
    <mergeCell ref="Z14:Z16"/>
    <mergeCell ref="N15:O15"/>
    <mergeCell ref="P15:P16"/>
    <mergeCell ref="Q15:Q16"/>
    <mergeCell ref="R15:S15"/>
    <mergeCell ref="T15:U15"/>
    <mergeCell ref="V15:W15"/>
    <mergeCell ref="X15:Y15"/>
    <mergeCell ref="L15:L16"/>
    <mergeCell ref="M15:M16"/>
    <mergeCell ref="A30:Y30"/>
    <mergeCell ref="A31:AA31"/>
    <mergeCell ref="B24:B27"/>
    <mergeCell ref="A18:C18"/>
    <mergeCell ref="B19:B22"/>
    <mergeCell ref="N19:N27"/>
    <mergeCell ref="O19:O27"/>
    <mergeCell ref="A23:C23"/>
    <mergeCell ref="A13:A16"/>
    <mergeCell ref="B13:AA13"/>
    <mergeCell ref="B14:B16"/>
    <mergeCell ref="C14:C16"/>
    <mergeCell ref="D14:D16"/>
    <mergeCell ref="E14:E16"/>
    <mergeCell ref="F14:G14"/>
    <mergeCell ref="AA14:AA16"/>
    <mergeCell ref="F15:F16"/>
    <mergeCell ref="H14:H16"/>
    <mergeCell ref="I14:I16"/>
    <mergeCell ref="J14:M14"/>
    <mergeCell ref="N14:Q14"/>
    <mergeCell ref="G15:G16"/>
    <mergeCell ref="J15:J16"/>
    <mergeCell ref="K15:K16"/>
  </mergeCells>
  <hyperlinks>
    <hyperlink ref="Z2" r:id="rId1" display="jl:39695703.100 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6"/>
  <sheetViews>
    <sheetView topLeftCell="A9" zoomScale="51" zoomScaleNormal="51" workbookViewId="0">
      <selection activeCell="M21" sqref="M21"/>
    </sheetView>
  </sheetViews>
  <sheetFormatPr defaultColWidth="9.140625" defaultRowHeight="18.75" x14ac:dyDescent="0.3"/>
  <cols>
    <col min="1" max="1" width="7.140625" style="3" customWidth="1"/>
    <col min="2" max="2" width="19.42578125" style="16" customWidth="1"/>
    <col min="3" max="3" width="36.5703125" style="3" customWidth="1"/>
    <col min="4" max="4" width="8.28515625" style="3" customWidth="1"/>
    <col min="5" max="5" width="7.5703125" style="3" customWidth="1"/>
    <col min="6" max="6" width="8.140625" style="3" customWidth="1"/>
    <col min="7" max="7" width="11.7109375" style="3" customWidth="1"/>
    <col min="8" max="8" width="17.140625" style="3" customWidth="1"/>
    <col min="9" max="9" width="9.7109375" style="3" customWidth="1"/>
    <col min="10" max="12" width="17.140625" style="3" customWidth="1"/>
    <col min="13" max="13" width="42.85546875" style="3" customWidth="1"/>
    <col min="14" max="14" width="18.5703125" style="3" customWidth="1"/>
    <col min="15" max="25" width="17.140625" style="3" customWidth="1"/>
    <col min="26" max="26" width="26.5703125" style="3" customWidth="1"/>
    <col min="27" max="27" width="21.42578125" style="3" customWidth="1"/>
    <col min="28" max="16384" width="9.140625" style="3"/>
  </cols>
  <sheetData>
    <row r="1" spans="1:27" s="81" customFormat="1" ht="15.75" hidden="1" customHeight="1" x14ac:dyDescent="0.25">
      <c r="A1" s="76"/>
      <c r="B1" s="76"/>
      <c r="C1" s="77"/>
      <c r="D1" s="76"/>
      <c r="E1" s="76"/>
      <c r="F1" s="76"/>
      <c r="G1" s="76"/>
      <c r="H1" s="76"/>
      <c r="I1" s="78"/>
      <c r="J1" s="78"/>
      <c r="K1" s="78"/>
      <c r="L1" s="79"/>
      <c r="M1" s="78"/>
      <c r="N1" s="78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80" t="s">
        <v>134</v>
      </c>
    </row>
    <row r="2" spans="1:27" s="81" customFormat="1" ht="15.75" hidden="1" x14ac:dyDescent="0.25">
      <c r="A2" s="76"/>
      <c r="B2" s="76"/>
      <c r="C2" s="77"/>
      <c r="D2" s="76"/>
      <c r="E2" s="76"/>
      <c r="F2" s="76"/>
      <c r="G2" s="76"/>
      <c r="H2" s="76"/>
      <c r="I2" s="78"/>
      <c r="J2" s="78"/>
      <c r="K2" s="78"/>
      <c r="L2" s="79"/>
      <c r="M2" s="78"/>
      <c r="N2" s="78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82" t="s">
        <v>135</v>
      </c>
    </row>
    <row r="3" spans="1:27" s="81" customFormat="1" ht="15.75" hidden="1" x14ac:dyDescent="0.25">
      <c r="A3" s="76"/>
      <c r="B3" s="76"/>
      <c r="C3" s="77"/>
      <c r="D3" s="76"/>
      <c r="E3" s="76"/>
      <c r="F3" s="76"/>
      <c r="G3" s="76"/>
      <c r="H3" s="76"/>
      <c r="I3" s="78"/>
      <c r="J3" s="78"/>
      <c r="K3" s="78"/>
      <c r="L3" s="79"/>
      <c r="M3" s="78"/>
      <c r="N3" s="78"/>
      <c r="O3" s="76"/>
      <c r="P3" s="76"/>
      <c r="Q3" s="76"/>
      <c r="R3" s="76"/>
      <c r="S3" s="76"/>
      <c r="T3" s="76"/>
      <c r="U3" s="76"/>
      <c r="V3" s="76"/>
      <c r="W3" s="76"/>
      <c r="X3" s="76"/>
      <c r="Y3" s="83"/>
      <c r="Z3" s="84" t="s">
        <v>136</v>
      </c>
      <c r="AA3" s="85"/>
    </row>
    <row r="4" spans="1:27" s="81" customFormat="1" ht="15.75" hidden="1" x14ac:dyDescent="0.25">
      <c r="A4" s="76"/>
      <c r="B4" s="76"/>
      <c r="C4" s="77"/>
      <c r="D4" s="76"/>
      <c r="E4" s="76"/>
      <c r="F4" s="76"/>
      <c r="G4" s="76"/>
      <c r="H4" s="76"/>
      <c r="I4" s="78"/>
      <c r="J4" s="78"/>
      <c r="K4" s="78"/>
      <c r="L4" s="79"/>
      <c r="M4" s="78"/>
      <c r="N4" s="78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82" t="s">
        <v>137</v>
      </c>
      <c r="AA4" s="86"/>
    </row>
    <row r="5" spans="1:27" s="81" customFormat="1" ht="15.75" hidden="1" customHeight="1" x14ac:dyDescent="0.25">
      <c r="A5" s="76"/>
      <c r="B5" s="76"/>
      <c r="C5" s="77"/>
      <c r="D5" s="76"/>
      <c r="E5" s="76"/>
      <c r="F5" s="76"/>
      <c r="G5" s="76"/>
      <c r="H5" s="76"/>
      <c r="I5" s="78"/>
      <c r="J5" s="78"/>
      <c r="K5" s="78"/>
      <c r="L5" s="79"/>
      <c r="M5" s="78"/>
      <c r="N5" s="78"/>
      <c r="O5" s="78"/>
      <c r="P5" s="76"/>
      <c r="Q5" s="76"/>
      <c r="R5" s="76"/>
      <c r="S5" s="76"/>
      <c r="T5" s="76"/>
      <c r="U5" s="76"/>
      <c r="V5" s="76"/>
      <c r="W5" s="76"/>
      <c r="X5" s="76"/>
      <c r="Y5" s="76"/>
      <c r="Z5" s="82"/>
      <c r="AA5" s="85"/>
    </row>
    <row r="6" spans="1:27" s="81" customFormat="1" ht="15.75" hidden="1" customHeight="1" x14ac:dyDescent="0.25">
      <c r="A6" s="76"/>
      <c r="B6" s="76"/>
      <c r="C6" s="77"/>
      <c r="D6" s="76"/>
      <c r="E6" s="76"/>
      <c r="F6" s="76"/>
      <c r="G6" s="76"/>
      <c r="H6" s="76"/>
      <c r="I6" s="78"/>
      <c r="J6" s="78"/>
      <c r="K6" s="78"/>
      <c r="L6" s="87">
        <v>60.56</v>
      </c>
      <c r="M6" s="88">
        <v>96.01</v>
      </c>
      <c r="N6" s="88">
        <v>95.72</v>
      </c>
      <c r="O6" s="89"/>
      <c r="P6" s="89"/>
      <c r="Q6" s="89"/>
      <c r="R6" s="89">
        <v>98.985833330000006</v>
      </c>
      <c r="S6" s="89">
        <v>95.472289549999999</v>
      </c>
      <c r="T6" s="89">
        <v>95.183925549999998</v>
      </c>
      <c r="U6" s="89"/>
      <c r="V6" s="76"/>
      <c r="W6" s="76"/>
      <c r="X6" s="76"/>
      <c r="Y6" s="76"/>
      <c r="Z6" s="82" t="s">
        <v>138</v>
      </c>
      <c r="AA6" s="85"/>
    </row>
    <row r="7" spans="1:27" s="81" customFormat="1" ht="15.75" hidden="1" customHeight="1" x14ac:dyDescent="0.25">
      <c r="A7" s="76"/>
      <c r="B7" s="76"/>
      <c r="C7" s="77"/>
      <c r="D7" s="76"/>
      <c r="E7" s="76"/>
      <c r="F7" s="76"/>
      <c r="G7" s="76"/>
      <c r="H7" s="76"/>
      <c r="I7" s="78"/>
      <c r="J7" s="78"/>
      <c r="K7" s="78"/>
      <c r="L7" s="87"/>
      <c r="M7" s="88"/>
      <c r="N7" s="88"/>
      <c r="O7" s="89"/>
      <c r="P7" s="89"/>
      <c r="Q7" s="89"/>
      <c r="R7" s="89"/>
      <c r="S7" s="89"/>
      <c r="T7" s="89"/>
      <c r="U7" s="89"/>
      <c r="V7" s="76"/>
      <c r="W7" s="76"/>
      <c r="X7" s="76"/>
      <c r="Y7" s="76"/>
      <c r="Z7" s="90"/>
    </row>
    <row r="8" spans="1:27" s="81" customFormat="1" ht="15.75" hidden="1" customHeight="1" x14ac:dyDescent="0.25">
      <c r="A8" s="76"/>
      <c r="B8" s="76"/>
      <c r="C8" s="77"/>
      <c r="D8" s="76"/>
      <c r="E8" s="76"/>
      <c r="F8" s="76"/>
      <c r="G8" s="76"/>
      <c r="H8" s="76"/>
      <c r="I8" s="78"/>
      <c r="J8" s="78"/>
      <c r="K8" s="78"/>
      <c r="L8" s="79"/>
      <c r="M8" s="78"/>
      <c r="N8" s="78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90"/>
    </row>
    <row r="9" spans="1:27" s="81" customFormat="1" ht="15.75" x14ac:dyDescent="0.25">
      <c r="A9" s="76"/>
      <c r="B9" s="76"/>
      <c r="C9" s="77"/>
      <c r="D9" s="76"/>
      <c r="E9" s="76"/>
      <c r="F9" s="76"/>
      <c r="G9" s="76"/>
      <c r="H9" s="76"/>
      <c r="I9" s="78"/>
      <c r="J9" s="78"/>
      <c r="K9" s="118" t="s">
        <v>139</v>
      </c>
      <c r="L9" s="118"/>
      <c r="M9" s="118"/>
      <c r="N9" s="118"/>
      <c r="O9" s="118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7" s="81" customFormat="1" ht="15.75" x14ac:dyDescent="0.25">
      <c r="B10" s="91"/>
      <c r="C10" s="92"/>
      <c r="D10" s="91"/>
      <c r="E10" s="91"/>
      <c r="F10" s="91"/>
      <c r="G10" s="91"/>
      <c r="H10" s="91"/>
      <c r="I10" s="91"/>
      <c r="J10" s="91"/>
      <c r="K10" s="119" t="s">
        <v>37</v>
      </c>
      <c r="L10" s="119"/>
      <c r="M10" s="119"/>
      <c r="N10" s="119"/>
      <c r="O10" s="119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7" s="4" customFormat="1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5" t="s">
        <v>83</v>
      </c>
      <c r="L11" s="95"/>
      <c r="M11" s="95"/>
      <c r="N11" s="95"/>
      <c r="O11" s="95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3" spans="1:27" x14ac:dyDescent="0.3">
      <c r="A13" s="96" t="s">
        <v>0</v>
      </c>
      <c r="B13" s="97" t="s">
        <v>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</row>
    <row r="14" spans="1:27" x14ac:dyDescent="0.3">
      <c r="A14" s="96"/>
      <c r="B14" s="100" t="s">
        <v>1</v>
      </c>
      <c r="C14" s="100" t="s">
        <v>3</v>
      </c>
      <c r="D14" s="100" t="s">
        <v>4</v>
      </c>
      <c r="E14" s="101" t="s">
        <v>38</v>
      </c>
      <c r="F14" s="121" t="s">
        <v>39</v>
      </c>
      <c r="G14" s="122"/>
      <c r="H14" s="100" t="s">
        <v>6</v>
      </c>
      <c r="I14" s="100" t="s">
        <v>7</v>
      </c>
      <c r="J14" s="100" t="s">
        <v>8</v>
      </c>
      <c r="K14" s="100"/>
      <c r="L14" s="100"/>
      <c r="M14" s="100"/>
      <c r="N14" s="100" t="s">
        <v>12</v>
      </c>
      <c r="O14" s="100"/>
      <c r="P14" s="100"/>
      <c r="Q14" s="100"/>
      <c r="R14" s="100" t="s">
        <v>18</v>
      </c>
      <c r="S14" s="100"/>
      <c r="T14" s="100"/>
      <c r="U14" s="100"/>
      <c r="V14" s="100"/>
      <c r="W14" s="100"/>
      <c r="X14" s="100"/>
      <c r="Y14" s="100"/>
      <c r="Z14" s="100" t="s">
        <v>26</v>
      </c>
      <c r="AA14" s="100" t="s">
        <v>27</v>
      </c>
    </row>
    <row r="15" spans="1:27" x14ac:dyDescent="0.3">
      <c r="A15" s="96"/>
      <c r="B15" s="100"/>
      <c r="C15" s="100"/>
      <c r="D15" s="100"/>
      <c r="E15" s="102"/>
      <c r="F15" s="101" t="s">
        <v>23</v>
      </c>
      <c r="G15" s="101" t="s">
        <v>24</v>
      </c>
      <c r="H15" s="100"/>
      <c r="I15" s="100"/>
      <c r="J15" s="100" t="s">
        <v>9</v>
      </c>
      <c r="K15" s="100" t="s">
        <v>5</v>
      </c>
      <c r="L15" s="100" t="s">
        <v>10</v>
      </c>
      <c r="M15" s="100" t="s">
        <v>11</v>
      </c>
      <c r="N15" s="100" t="s">
        <v>13</v>
      </c>
      <c r="O15" s="100"/>
      <c r="P15" s="100" t="s">
        <v>16</v>
      </c>
      <c r="Q15" s="100" t="s">
        <v>17</v>
      </c>
      <c r="R15" s="100" t="s">
        <v>44</v>
      </c>
      <c r="S15" s="100"/>
      <c r="T15" s="100" t="s">
        <v>21</v>
      </c>
      <c r="U15" s="100"/>
      <c r="V15" s="100" t="s">
        <v>22</v>
      </c>
      <c r="W15" s="100"/>
      <c r="X15" s="100" t="s">
        <v>25</v>
      </c>
      <c r="Y15" s="100"/>
      <c r="Z15" s="100"/>
      <c r="AA15" s="100"/>
    </row>
    <row r="16" spans="1:27" ht="31.5" customHeight="1" x14ac:dyDescent="0.3">
      <c r="A16" s="96"/>
      <c r="B16" s="100"/>
      <c r="C16" s="100"/>
      <c r="D16" s="100"/>
      <c r="E16" s="103"/>
      <c r="F16" s="103"/>
      <c r="G16" s="103"/>
      <c r="H16" s="100"/>
      <c r="I16" s="100"/>
      <c r="J16" s="100"/>
      <c r="K16" s="100"/>
      <c r="L16" s="100"/>
      <c r="M16" s="100"/>
      <c r="N16" s="33" t="s">
        <v>14</v>
      </c>
      <c r="O16" s="33" t="s">
        <v>15</v>
      </c>
      <c r="P16" s="100"/>
      <c r="Q16" s="100"/>
      <c r="R16" s="33" t="s">
        <v>19</v>
      </c>
      <c r="S16" s="33" t="s">
        <v>20</v>
      </c>
      <c r="T16" s="33" t="s">
        <v>19</v>
      </c>
      <c r="U16" s="33" t="s">
        <v>20</v>
      </c>
      <c r="V16" s="33" t="s">
        <v>23</v>
      </c>
      <c r="W16" s="33" t="s">
        <v>24</v>
      </c>
      <c r="X16" s="33" t="s">
        <v>19</v>
      </c>
      <c r="Y16" s="33" t="s">
        <v>20</v>
      </c>
      <c r="Z16" s="100"/>
      <c r="AA16" s="100"/>
    </row>
    <row r="17" spans="1:27" x14ac:dyDescent="0.3">
      <c r="A17" s="5">
        <v>1</v>
      </c>
      <c r="B17" s="6">
        <v>2</v>
      </c>
      <c r="C17" s="5">
        <v>3</v>
      </c>
      <c r="D17" s="5">
        <v>4</v>
      </c>
      <c r="E17" s="5"/>
      <c r="F17" s="5">
        <v>5</v>
      </c>
      <c r="G17" s="5">
        <v>6</v>
      </c>
      <c r="H17" s="5">
        <v>7</v>
      </c>
      <c r="I17" s="5">
        <v>8</v>
      </c>
      <c r="J17" s="5">
        <v>9</v>
      </c>
      <c r="K17" s="5">
        <v>10</v>
      </c>
      <c r="L17" s="5">
        <v>11</v>
      </c>
      <c r="M17" s="5">
        <v>12</v>
      </c>
      <c r="N17" s="5">
        <v>13</v>
      </c>
      <c r="O17" s="5">
        <v>14</v>
      </c>
      <c r="P17" s="5">
        <v>15</v>
      </c>
      <c r="Q17" s="5">
        <v>16</v>
      </c>
      <c r="R17" s="5">
        <v>17</v>
      </c>
      <c r="S17" s="5">
        <v>18</v>
      </c>
      <c r="T17" s="5">
        <v>19</v>
      </c>
      <c r="U17" s="5">
        <v>20</v>
      </c>
      <c r="V17" s="5">
        <v>21</v>
      </c>
      <c r="W17" s="5">
        <v>22</v>
      </c>
      <c r="X17" s="5">
        <v>23</v>
      </c>
      <c r="Y17" s="5">
        <v>24</v>
      </c>
      <c r="Z17" s="5">
        <v>25</v>
      </c>
      <c r="AA17" s="5">
        <v>26</v>
      </c>
    </row>
    <row r="18" spans="1:27" x14ac:dyDescent="0.3">
      <c r="A18" s="110" t="s">
        <v>57</v>
      </c>
      <c r="B18" s="110"/>
      <c r="C18" s="110"/>
      <c r="D18" s="7"/>
      <c r="E18" s="7"/>
      <c r="F18" s="7"/>
      <c r="G18" s="7"/>
      <c r="H18" s="7"/>
      <c r="I18" s="7"/>
      <c r="J18" s="29">
        <f>J19</f>
        <v>3287.5</v>
      </c>
      <c r="K18" s="29">
        <f>K19</f>
        <v>0</v>
      </c>
      <c r="L18" s="29">
        <f>L19</f>
        <v>3287.5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72.75" customHeight="1" x14ac:dyDescent="0.3">
      <c r="A19" s="33">
        <v>1</v>
      </c>
      <c r="B19" s="34" t="s">
        <v>82</v>
      </c>
      <c r="C19" s="44" t="s">
        <v>84</v>
      </c>
      <c r="D19" s="41" t="s">
        <v>73</v>
      </c>
      <c r="E19" s="41" t="s">
        <v>73</v>
      </c>
      <c r="F19" s="33">
        <v>1</v>
      </c>
      <c r="G19" s="33"/>
      <c r="H19" s="8" t="s">
        <v>40</v>
      </c>
      <c r="I19" s="42" t="s">
        <v>35</v>
      </c>
      <c r="J19" s="50">
        <v>3287.5</v>
      </c>
      <c r="K19" s="50">
        <v>0</v>
      </c>
      <c r="L19" s="50">
        <f>J19-K19</f>
        <v>3287.5</v>
      </c>
      <c r="M19" s="9" t="s">
        <v>43</v>
      </c>
      <c r="N19" s="114">
        <v>2014.54</v>
      </c>
      <c r="O19" s="114">
        <v>7242.56</v>
      </c>
      <c r="P19" s="23" t="s">
        <v>34</v>
      </c>
      <c r="Q19" s="24" t="s">
        <v>34</v>
      </c>
      <c r="R19" s="25">
        <v>19</v>
      </c>
      <c r="S19" s="25">
        <v>45</v>
      </c>
      <c r="T19" s="52">
        <v>0.52309351535836002</v>
      </c>
      <c r="U19" s="48">
        <v>0.19550373134328358</v>
      </c>
      <c r="V19" s="49">
        <v>4.0000000000000001E-3</v>
      </c>
      <c r="W19" s="49">
        <v>1E-3</v>
      </c>
      <c r="X19" s="25">
        <v>50</v>
      </c>
      <c r="Y19" s="25">
        <v>26</v>
      </c>
      <c r="Z19" s="9" t="str">
        <f>M19</f>
        <v>Не исполнение. В связи с отказом в коректировке инвестиционной программы на 2020 год.</v>
      </c>
      <c r="AA19" s="25"/>
    </row>
    <row r="20" spans="1:27" x14ac:dyDescent="0.3">
      <c r="A20" s="104" t="s">
        <v>30</v>
      </c>
      <c r="B20" s="115"/>
      <c r="C20" s="115"/>
      <c r="D20" s="11"/>
      <c r="E20" s="11"/>
      <c r="F20" s="11"/>
      <c r="G20" s="11"/>
      <c r="H20" s="11"/>
      <c r="I20" s="11"/>
      <c r="J20" s="30">
        <f>SUM(J21:J21)</f>
        <v>5969.6</v>
      </c>
      <c r="K20" s="30">
        <f>SUM(K21:K21)</f>
        <v>0</v>
      </c>
      <c r="L20" s="30">
        <f>SUM(L21:L21)</f>
        <v>5969.6</v>
      </c>
      <c r="M20" s="11"/>
      <c r="N20" s="114"/>
      <c r="O20" s="114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</row>
    <row r="21" spans="1:27" ht="51" customHeight="1" x14ac:dyDescent="0.3">
      <c r="A21" s="33">
        <v>2</v>
      </c>
      <c r="B21" s="55" t="s">
        <v>82</v>
      </c>
      <c r="C21" s="53" t="s">
        <v>75</v>
      </c>
      <c r="D21" s="22" t="s">
        <v>33</v>
      </c>
      <c r="E21" s="22" t="s">
        <v>33</v>
      </c>
      <c r="F21" s="22">
        <v>1</v>
      </c>
      <c r="G21" s="22"/>
      <c r="H21" s="25" t="s">
        <v>40</v>
      </c>
      <c r="I21" s="24" t="s">
        <v>35</v>
      </c>
      <c r="J21" s="25">
        <v>5969.6</v>
      </c>
      <c r="K21" s="25">
        <v>0</v>
      </c>
      <c r="L21" s="25">
        <f t="shared" ref="L21" si="0">J21-K21</f>
        <v>5969.6</v>
      </c>
      <c r="M21" s="94" t="s">
        <v>45</v>
      </c>
      <c r="N21" s="114"/>
      <c r="O21" s="114"/>
      <c r="P21" s="27"/>
      <c r="Q21" s="27"/>
      <c r="R21" s="25">
        <v>25</v>
      </c>
      <c r="S21" s="25">
        <v>100</v>
      </c>
      <c r="T21" s="27"/>
      <c r="U21" s="27"/>
      <c r="V21" s="27"/>
      <c r="W21" s="27"/>
      <c r="X21" s="25"/>
      <c r="Y21" s="25"/>
      <c r="Z21" s="56" t="str">
        <f>M21</f>
        <v>Экономия, в связи с закупом ТМЦ</v>
      </c>
      <c r="AA21" s="27"/>
    </row>
    <row r="22" spans="1:27" s="14" customFormat="1" x14ac:dyDescent="0.3">
      <c r="A22" s="33"/>
      <c r="B22" s="27"/>
      <c r="C22" s="13" t="s">
        <v>36</v>
      </c>
      <c r="D22" s="33"/>
      <c r="E22" s="33"/>
      <c r="F22" s="33"/>
      <c r="G22" s="33"/>
      <c r="H22" s="33"/>
      <c r="I22" s="33"/>
      <c r="J22" s="8">
        <f>J18+J20</f>
        <v>9257.1</v>
      </c>
      <c r="K22" s="8">
        <f>K18+K20</f>
        <v>0</v>
      </c>
      <c r="L22" s="8">
        <f>L18+L20</f>
        <v>9257.1</v>
      </c>
      <c r="M22" s="33"/>
      <c r="N22" s="8">
        <f>N19</f>
        <v>2014.54</v>
      </c>
      <c r="O22" s="8">
        <f>O19</f>
        <v>7242.56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x14ac:dyDescent="0.3">
      <c r="A23" s="2"/>
      <c r="B23" s="2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3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2"/>
      <c r="AA24" s="2"/>
    </row>
    <row r="25" spans="1:27" x14ac:dyDescent="0.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</row>
    <row r="26" spans="1:27" x14ac:dyDescent="0.3">
      <c r="A26" s="2"/>
      <c r="B26" s="3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s="19" customFormat="1" ht="26.25" x14ac:dyDescent="0.4">
      <c r="A27" s="17"/>
      <c r="B27" s="18"/>
      <c r="C27" s="17"/>
      <c r="D27" s="17"/>
      <c r="E27" s="17"/>
      <c r="G27" s="2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s="19" customFormat="1" ht="26.25" x14ac:dyDescent="0.4">
      <c r="A28" s="17"/>
      <c r="B28" s="18"/>
      <c r="C28" s="17"/>
      <c r="D28" s="17"/>
      <c r="E28" s="17"/>
      <c r="G28" s="21"/>
      <c r="I28" s="17"/>
      <c r="J28" s="17"/>
      <c r="K28" s="17"/>
      <c r="L28" s="17"/>
      <c r="N28" s="21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s="19" customFormat="1" ht="26.25" x14ac:dyDescent="0.4">
      <c r="A29" s="17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s="19" customFormat="1" ht="26.25" x14ac:dyDescent="0.4">
      <c r="A30" s="17"/>
      <c r="B30" s="18"/>
      <c r="C30" s="17"/>
      <c r="D30" s="17"/>
      <c r="E30" s="17"/>
      <c r="F30" s="17"/>
      <c r="G30" s="21"/>
      <c r="H30" s="17"/>
      <c r="I30" s="17"/>
      <c r="J30" s="17"/>
      <c r="K30" s="17"/>
      <c r="L30" s="17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s="19" customFormat="1" ht="26.25" x14ac:dyDescent="0.4">
      <c r="A31" s="17"/>
      <c r="B31" s="18"/>
      <c r="C31" s="17"/>
      <c r="D31" s="17"/>
      <c r="E31" s="17"/>
      <c r="F31" s="17"/>
      <c r="G31" s="21"/>
      <c r="H31" s="20"/>
      <c r="I31" s="17"/>
      <c r="J31" s="17"/>
      <c r="K31" s="17"/>
      <c r="L31" s="17"/>
      <c r="N31" s="21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x14ac:dyDescent="0.3">
      <c r="A32" s="2"/>
      <c r="B32" s="3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3">
      <c r="A33" s="2"/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3">
      <c r="A34" s="2"/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3">
      <c r="A35" s="2"/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3">
      <c r="A36" s="2"/>
      <c r="B36" s="3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3">
      <c r="A37" s="2"/>
      <c r="B37" s="3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3">
      <c r="A38" s="2"/>
      <c r="B38" s="3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3">
      <c r="A39" s="2"/>
      <c r="B39" s="3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3">
      <c r="A40" s="2"/>
      <c r="B40" s="3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3">
      <c r="A41" s="2"/>
      <c r="B41" s="32"/>
      <c r="C41" s="2"/>
      <c r="D41" s="2"/>
      <c r="E41" s="2"/>
      <c r="F41" s="2"/>
      <c r="G41" s="2"/>
      <c r="H41" s="2"/>
      <c r="I41" s="2"/>
      <c r="J41" s="2"/>
      <c r="K41" s="3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3">
      <c r="A42" s="2"/>
      <c r="B42" s="3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3">
      <c r="A43" s="2"/>
      <c r="B43" s="3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3">
      <c r="A44" s="2"/>
      <c r="B44" s="3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3">
      <c r="A45" s="2"/>
      <c r="B45" s="3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3">
      <c r="A46" s="2"/>
      <c r="B46" s="3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3">
      <c r="A47" s="2"/>
      <c r="B47" s="3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3">
      <c r="A48" s="2"/>
      <c r="B48" s="3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3">
      <c r="A49" s="2"/>
      <c r="B49" s="3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3">
      <c r="A50" s="2"/>
      <c r="B50" s="3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3">
      <c r="A51" s="2"/>
      <c r="B51" s="3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3">
      <c r="A52" s="2"/>
      <c r="B52" s="3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3">
      <c r="A53" s="2"/>
      <c r="B53" s="3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3">
      <c r="A54" s="2"/>
      <c r="B54" s="3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3">
      <c r="A55" s="2"/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3">
      <c r="A56" s="2"/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3">
      <c r="A57" s="2"/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3">
      <c r="A58" s="2"/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3">
      <c r="A59" s="2"/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3">
      <c r="A60" s="2"/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3">
      <c r="A61" s="2"/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3">
      <c r="A62" s="2"/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3">
      <c r="A63" s="2"/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3">
      <c r="A64" s="2"/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3">
      <c r="A65" s="2"/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3">
      <c r="A66" s="2"/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3">
      <c r="A67" s="2"/>
      <c r="B67" s="3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3">
      <c r="A68" s="2"/>
      <c r="B68" s="3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3">
      <c r="A69" s="2"/>
      <c r="B69" s="3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3">
      <c r="A70" s="2"/>
      <c r="B70" s="3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3">
      <c r="A71" s="2"/>
      <c r="B71" s="3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3">
      <c r="A72" s="2"/>
      <c r="B72" s="3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3">
      <c r="A73" s="2"/>
      <c r="B73" s="3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3">
      <c r="A74" s="2"/>
      <c r="B74" s="3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3">
      <c r="A75" s="2"/>
      <c r="B75" s="3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3">
      <c r="A76" s="2"/>
      <c r="B76" s="3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3">
      <c r="A77" s="2"/>
      <c r="B77" s="3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3">
      <c r="A78" s="2"/>
      <c r="B78" s="3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3">
      <c r="A79" s="2"/>
      <c r="B79" s="3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3">
      <c r="A80" s="2"/>
      <c r="B80" s="3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3">
      <c r="A81" s="2"/>
      <c r="B81" s="3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3">
      <c r="A82" s="2"/>
      <c r="B82" s="3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3">
      <c r="A83" s="2"/>
      <c r="B83" s="3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3">
      <c r="A84" s="2"/>
      <c r="B84" s="3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3">
      <c r="A85" s="2"/>
      <c r="B85" s="3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3">
      <c r="A86" s="2"/>
      <c r="B86" s="3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3">
      <c r="A87" s="2"/>
      <c r="B87" s="3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3">
      <c r="A88" s="2"/>
      <c r="B88" s="3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3">
      <c r="A89" s="2"/>
      <c r="B89" s="3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3">
      <c r="A90" s="2"/>
      <c r="B90" s="3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3">
      <c r="A91" s="2"/>
      <c r="B91" s="3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3">
      <c r="A92" s="2"/>
      <c r="B92" s="3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3">
      <c r="A93" s="2"/>
      <c r="B93" s="3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3">
      <c r="A94" s="2"/>
      <c r="B94" s="3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3">
      <c r="A95" s="2"/>
      <c r="B95" s="3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3">
      <c r="A96" s="2"/>
      <c r="B96" s="3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3">
      <c r="A97" s="2"/>
      <c r="B97" s="3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3">
      <c r="A98" s="2"/>
      <c r="B98" s="3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3">
      <c r="A99" s="2"/>
      <c r="B99" s="3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3">
      <c r="A100" s="2"/>
      <c r="B100" s="3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3">
      <c r="A101" s="2"/>
      <c r="B101" s="3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3">
      <c r="A102" s="2"/>
      <c r="B102" s="3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3">
      <c r="A103" s="2"/>
      <c r="B103" s="3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3">
      <c r="A104" s="2"/>
      <c r="B104" s="3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3">
      <c r="A105" s="2"/>
      <c r="B105" s="3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3">
      <c r="A106" s="2"/>
      <c r="B106" s="3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3">
      <c r="A107" s="2"/>
      <c r="B107" s="3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3">
      <c r="A108" s="2"/>
      <c r="B108" s="3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3">
      <c r="A109" s="2"/>
      <c r="B109" s="3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3">
      <c r="A110" s="2"/>
      <c r="B110" s="3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3">
      <c r="A111" s="2"/>
      <c r="B111" s="3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3">
      <c r="A112" s="2"/>
      <c r="B112" s="3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3">
      <c r="A113" s="2"/>
      <c r="B113" s="3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3">
      <c r="A114" s="2"/>
      <c r="B114" s="3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3">
      <c r="A115" s="2"/>
      <c r="B115" s="3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3">
      <c r="A116" s="2"/>
      <c r="B116" s="3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3">
      <c r="A117" s="2"/>
      <c r="B117" s="3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3">
      <c r="A118" s="2"/>
      <c r="B118" s="3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3">
      <c r="A119" s="2"/>
      <c r="B119" s="3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3">
      <c r="A120" s="2"/>
      <c r="B120" s="3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3">
      <c r="A121" s="2"/>
      <c r="B121" s="3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3">
      <c r="A122" s="2"/>
      <c r="B122" s="3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3">
      <c r="A123" s="2"/>
      <c r="B123" s="3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3">
      <c r="A124" s="2"/>
      <c r="B124" s="3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3">
      <c r="A125" s="2"/>
      <c r="B125" s="3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3">
      <c r="A126" s="2"/>
      <c r="B126" s="3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3">
      <c r="A127" s="2"/>
      <c r="B127" s="3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3">
      <c r="A128" s="2"/>
      <c r="B128" s="3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3">
      <c r="A129" s="2"/>
      <c r="B129" s="3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3">
      <c r="A130" s="2"/>
      <c r="B130" s="3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3">
      <c r="A131" s="2"/>
      <c r="B131" s="3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3">
      <c r="A132" s="2"/>
      <c r="B132" s="3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3">
      <c r="A133" s="2"/>
      <c r="B133" s="3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3">
      <c r="A134" s="2"/>
      <c r="B134" s="3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3">
      <c r="A135" s="2"/>
      <c r="B135" s="3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3">
      <c r="A136" s="2"/>
      <c r="B136" s="3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3">
      <c r="A137" s="2"/>
      <c r="B137" s="3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3">
      <c r="A138" s="2"/>
      <c r="B138" s="3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3">
      <c r="A139" s="2"/>
      <c r="B139" s="3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3">
      <c r="A140" s="2"/>
      <c r="B140" s="3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3">
      <c r="A141" s="2"/>
      <c r="B141" s="3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3">
      <c r="A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3">
      <c r="A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3">
      <c r="A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x14ac:dyDescent="0.3">
      <c r="A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x14ac:dyDescent="0.3">
      <c r="A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3">
      <c r="A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3">
      <c r="A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x14ac:dyDescent="0.3">
      <c r="A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3">
      <c r="A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3">
      <c r="A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3">
      <c r="A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3">
      <c r="A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x14ac:dyDescent="0.3">
      <c r="A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x14ac:dyDescent="0.3">
      <c r="A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3">
      <c r="A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x14ac:dyDescent="0.3">
      <c r="A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3">
      <c r="A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3">
      <c r="A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3">
      <c r="A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3">
      <c r="A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3">
      <c r="A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3">
      <c r="A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x14ac:dyDescent="0.3">
      <c r="A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x14ac:dyDescent="0.3">
      <c r="A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3">
      <c r="A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x14ac:dyDescent="0.3">
      <c r="A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x14ac:dyDescent="0.3">
      <c r="A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x14ac:dyDescent="0.3">
      <c r="A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x14ac:dyDescent="0.3">
      <c r="A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x14ac:dyDescent="0.3">
      <c r="A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3">
      <c r="A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3">
      <c r="A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x14ac:dyDescent="0.3">
      <c r="A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3">
      <c r="A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x14ac:dyDescent="0.3">
      <c r="A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3">
      <c r="A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3">
      <c r="A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3">
      <c r="A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x14ac:dyDescent="0.3">
      <c r="A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3">
      <c r="A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3">
      <c r="A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x14ac:dyDescent="0.3">
      <c r="A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3">
      <c r="A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3">
      <c r="A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3">
      <c r="A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3">
      <c r="A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x14ac:dyDescent="0.3">
      <c r="A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3">
      <c r="A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x14ac:dyDescent="0.3">
      <c r="A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3">
      <c r="A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x14ac:dyDescent="0.3">
      <c r="A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x14ac:dyDescent="0.3">
      <c r="A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x14ac:dyDescent="0.3">
      <c r="A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3">
      <c r="A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3">
      <c r="A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x14ac:dyDescent="0.3">
      <c r="A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x14ac:dyDescent="0.3">
      <c r="A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x14ac:dyDescent="0.3">
      <c r="A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3">
      <c r="A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3">
      <c r="A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x14ac:dyDescent="0.3">
      <c r="A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x14ac:dyDescent="0.3">
      <c r="A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3">
      <c r="A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x14ac:dyDescent="0.3">
      <c r="A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3">
      <c r="A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x14ac:dyDescent="0.3">
      <c r="A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3">
      <c r="A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x14ac:dyDescent="0.3">
      <c r="A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3">
      <c r="A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3">
      <c r="A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x14ac:dyDescent="0.3">
      <c r="A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x14ac:dyDescent="0.3">
      <c r="A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x14ac:dyDescent="0.3">
      <c r="A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x14ac:dyDescent="0.3">
      <c r="A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3">
      <c r="A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3">
      <c r="A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x14ac:dyDescent="0.3">
      <c r="A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x14ac:dyDescent="0.3">
      <c r="A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x14ac:dyDescent="0.3">
      <c r="A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3">
      <c r="A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x14ac:dyDescent="0.3">
      <c r="A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3">
      <c r="A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x14ac:dyDescent="0.3">
      <c r="A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x14ac:dyDescent="0.3">
      <c r="A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3">
      <c r="A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3">
      <c r="A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x14ac:dyDescent="0.3">
      <c r="A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</sheetData>
  <mergeCells count="36">
    <mergeCell ref="K9:O9"/>
    <mergeCell ref="K10:O10"/>
    <mergeCell ref="K11:O11"/>
    <mergeCell ref="R14:Y14"/>
    <mergeCell ref="Z14:Z16"/>
    <mergeCell ref="N15:O15"/>
    <mergeCell ref="P15:P16"/>
    <mergeCell ref="Q15:Q16"/>
    <mergeCell ref="R15:S15"/>
    <mergeCell ref="T15:U15"/>
    <mergeCell ref="V15:W15"/>
    <mergeCell ref="X15:Y15"/>
    <mergeCell ref="L15:L16"/>
    <mergeCell ref="M15:M16"/>
    <mergeCell ref="A24:Y24"/>
    <mergeCell ref="A25:AA25"/>
    <mergeCell ref="A18:C18"/>
    <mergeCell ref="N19:N21"/>
    <mergeCell ref="O19:O21"/>
    <mergeCell ref="A20:C20"/>
    <mergeCell ref="A13:A16"/>
    <mergeCell ref="B13:AA13"/>
    <mergeCell ref="B14:B16"/>
    <mergeCell ref="C14:C16"/>
    <mergeCell ref="D14:D16"/>
    <mergeCell ref="E14:E16"/>
    <mergeCell ref="F14:G14"/>
    <mergeCell ref="AA14:AA16"/>
    <mergeCell ref="F15:F16"/>
    <mergeCell ref="H14:H16"/>
    <mergeCell ref="I14:I16"/>
    <mergeCell ref="J14:M14"/>
    <mergeCell ref="N14:Q14"/>
    <mergeCell ref="G15:G16"/>
    <mergeCell ref="J15:J16"/>
    <mergeCell ref="K15:K16"/>
  </mergeCells>
  <hyperlinks>
    <hyperlink ref="Z2" r:id="rId1" display="jl:39695703.100 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6"/>
  <sheetViews>
    <sheetView topLeftCell="A9" zoomScale="50" zoomScaleNormal="50" workbookViewId="0">
      <selection activeCell="Q35" sqref="Q35"/>
    </sheetView>
  </sheetViews>
  <sheetFormatPr defaultColWidth="9.140625" defaultRowHeight="18.75" x14ac:dyDescent="0.3"/>
  <cols>
    <col min="1" max="1" width="7.140625" style="3" customWidth="1"/>
    <col min="2" max="2" width="19.42578125" style="16" customWidth="1"/>
    <col min="3" max="3" width="36.5703125" style="3" customWidth="1"/>
    <col min="4" max="4" width="8.28515625" style="3" customWidth="1"/>
    <col min="5" max="5" width="7.5703125" style="3" customWidth="1"/>
    <col min="6" max="6" width="8.140625" style="3" customWidth="1"/>
    <col min="7" max="7" width="11.7109375" style="3" customWidth="1"/>
    <col min="8" max="8" width="17.140625" style="3" customWidth="1"/>
    <col min="9" max="9" width="9.7109375" style="3" customWidth="1"/>
    <col min="10" max="12" width="17.140625" style="3" customWidth="1"/>
    <col min="13" max="13" width="42.85546875" style="3" customWidth="1"/>
    <col min="14" max="14" width="18.5703125" style="3" customWidth="1"/>
    <col min="15" max="25" width="17.140625" style="3" customWidth="1"/>
    <col min="26" max="26" width="26.5703125" style="3" customWidth="1"/>
    <col min="27" max="27" width="21.42578125" style="3" customWidth="1"/>
    <col min="28" max="16384" width="9.140625" style="3"/>
  </cols>
  <sheetData>
    <row r="1" spans="1:27" s="81" customFormat="1" ht="15.75" hidden="1" customHeight="1" x14ac:dyDescent="0.25">
      <c r="A1" s="76"/>
      <c r="B1" s="76"/>
      <c r="C1" s="77"/>
      <c r="D1" s="76"/>
      <c r="E1" s="76"/>
      <c r="F1" s="76"/>
      <c r="G1" s="76"/>
      <c r="H1" s="76"/>
      <c r="I1" s="78"/>
      <c r="J1" s="78"/>
      <c r="K1" s="78"/>
      <c r="L1" s="79"/>
      <c r="M1" s="78"/>
      <c r="N1" s="78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80" t="s">
        <v>134</v>
      </c>
    </row>
    <row r="2" spans="1:27" s="81" customFormat="1" ht="15.75" hidden="1" x14ac:dyDescent="0.25">
      <c r="A2" s="76"/>
      <c r="B2" s="76"/>
      <c r="C2" s="77"/>
      <c r="D2" s="76"/>
      <c r="E2" s="76"/>
      <c r="F2" s="76"/>
      <c r="G2" s="76"/>
      <c r="H2" s="76"/>
      <c r="I2" s="78"/>
      <c r="J2" s="78"/>
      <c r="K2" s="78"/>
      <c r="L2" s="79"/>
      <c r="M2" s="78"/>
      <c r="N2" s="78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82" t="s">
        <v>135</v>
      </c>
    </row>
    <row r="3" spans="1:27" s="81" customFormat="1" ht="15.75" hidden="1" x14ac:dyDescent="0.25">
      <c r="A3" s="76"/>
      <c r="B3" s="76"/>
      <c r="C3" s="77"/>
      <c r="D3" s="76"/>
      <c r="E3" s="76"/>
      <c r="F3" s="76"/>
      <c r="G3" s="76"/>
      <c r="H3" s="76"/>
      <c r="I3" s="78"/>
      <c r="J3" s="78"/>
      <c r="K3" s="78"/>
      <c r="L3" s="79"/>
      <c r="M3" s="78"/>
      <c r="N3" s="78"/>
      <c r="O3" s="76"/>
      <c r="P3" s="76"/>
      <c r="Q3" s="76"/>
      <c r="R3" s="76"/>
      <c r="S3" s="76"/>
      <c r="T3" s="76"/>
      <c r="U3" s="76"/>
      <c r="V3" s="76"/>
      <c r="W3" s="76"/>
      <c r="X3" s="76"/>
      <c r="Y3" s="83"/>
      <c r="Z3" s="84" t="s">
        <v>136</v>
      </c>
      <c r="AA3" s="85"/>
    </row>
    <row r="4" spans="1:27" s="81" customFormat="1" ht="15.75" hidden="1" x14ac:dyDescent="0.25">
      <c r="A4" s="76"/>
      <c r="B4" s="76"/>
      <c r="C4" s="77"/>
      <c r="D4" s="76"/>
      <c r="E4" s="76"/>
      <c r="F4" s="76"/>
      <c r="G4" s="76"/>
      <c r="H4" s="76"/>
      <c r="I4" s="78"/>
      <c r="J4" s="78"/>
      <c r="K4" s="78"/>
      <c r="L4" s="79"/>
      <c r="M4" s="78"/>
      <c r="N4" s="78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82" t="s">
        <v>137</v>
      </c>
      <c r="AA4" s="86"/>
    </row>
    <row r="5" spans="1:27" s="81" customFormat="1" ht="15.75" hidden="1" customHeight="1" x14ac:dyDescent="0.25">
      <c r="A5" s="76"/>
      <c r="B5" s="76"/>
      <c r="C5" s="77"/>
      <c r="D5" s="76"/>
      <c r="E5" s="76"/>
      <c r="F5" s="76"/>
      <c r="G5" s="76"/>
      <c r="H5" s="76"/>
      <c r="I5" s="78"/>
      <c r="J5" s="78"/>
      <c r="K5" s="78"/>
      <c r="L5" s="79"/>
      <c r="M5" s="78"/>
      <c r="N5" s="78"/>
      <c r="O5" s="78"/>
      <c r="P5" s="76"/>
      <c r="Q5" s="76"/>
      <c r="R5" s="76"/>
      <c r="S5" s="76"/>
      <c r="T5" s="76"/>
      <c r="U5" s="76"/>
      <c r="V5" s="76"/>
      <c r="W5" s="76"/>
      <c r="X5" s="76"/>
      <c r="Y5" s="76"/>
      <c r="Z5" s="82"/>
      <c r="AA5" s="85"/>
    </row>
    <row r="6" spans="1:27" s="81" customFormat="1" ht="15.75" hidden="1" customHeight="1" x14ac:dyDescent="0.25">
      <c r="A6" s="76"/>
      <c r="B6" s="76"/>
      <c r="C6" s="77"/>
      <c r="D6" s="76"/>
      <c r="E6" s="76"/>
      <c r="F6" s="76"/>
      <c r="G6" s="76"/>
      <c r="H6" s="76"/>
      <c r="I6" s="78"/>
      <c r="J6" s="78"/>
      <c r="K6" s="78"/>
      <c r="L6" s="87">
        <v>60.56</v>
      </c>
      <c r="M6" s="88">
        <v>96.01</v>
      </c>
      <c r="N6" s="88">
        <v>95.72</v>
      </c>
      <c r="O6" s="89"/>
      <c r="P6" s="89"/>
      <c r="Q6" s="89"/>
      <c r="R6" s="89">
        <v>98.985833330000006</v>
      </c>
      <c r="S6" s="89">
        <v>95.472289549999999</v>
      </c>
      <c r="T6" s="89">
        <v>95.183925549999998</v>
      </c>
      <c r="U6" s="89"/>
      <c r="V6" s="76"/>
      <c r="W6" s="76"/>
      <c r="X6" s="76"/>
      <c r="Y6" s="76"/>
      <c r="Z6" s="82" t="s">
        <v>138</v>
      </c>
      <c r="AA6" s="85"/>
    </row>
    <row r="7" spans="1:27" s="81" customFormat="1" ht="15.75" hidden="1" customHeight="1" x14ac:dyDescent="0.25">
      <c r="A7" s="76"/>
      <c r="B7" s="76"/>
      <c r="C7" s="77"/>
      <c r="D7" s="76"/>
      <c r="E7" s="76"/>
      <c r="F7" s="76"/>
      <c r="G7" s="76"/>
      <c r="H7" s="76"/>
      <c r="I7" s="78"/>
      <c r="J7" s="78"/>
      <c r="K7" s="78"/>
      <c r="L7" s="87"/>
      <c r="M7" s="88"/>
      <c r="N7" s="88"/>
      <c r="O7" s="89"/>
      <c r="P7" s="89"/>
      <c r="Q7" s="89"/>
      <c r="R7" s="89"/>
      <c r="S7" s="89"/>
      <c r="T7" s="89"/>
      <c r="U7" s="89"/>
      <c r="V7" s="76"/>
      <c r="W7" s="76"/>
      <c r="X7" s="76"/>
      <c r="Y7" s="76"/>
      <c r="Z7" s="90"/>
    </row>
    <row r="8" spans="1:27" s="81" customFormat="1" ht="15.75" hidden="1" customHeight="1" x14ac:dyDescent="0.25">
      <c r="A8" s="76"/>
      <c r="B8" s="76"/>
      <c r="C8" s="77"/>
      <c r="D8" s="76"/>
      <c r="E8" s="76"/>
      <c r="F8" s="76"/>
      <c r="G8" s="76"/>
      <c r="H8" s="76"/>
      <c r="I8" s="78"/>
      <c r="J8" s="78"/>
      <c r="K8" s="78"/>
      <c r="L8" s="79"/>
      <c r="M8" s="78"/>
      <c r="N8" s="78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90"/>
    </row>
    <row r="9" spans="1:27" s="81" customFormat="1" ht="15.75" x14ac:dyDescent="0.25">
      <c r="A9" s="76"/>
      <c r="B9" s="76"/>
      <c r="C9" s="77"/>
      <c r="D9" s="76"/>
      <c r="E9" s="76"/>
      <c r="F9" s="76"/>
      <c r="G9" s="76"/>
      <c r="H9" s="76"/>
      <c r="I9" s="78"/>
      <c r="J9" s="78"/>
      <c r="K9" s="118" t="s">
        <v>139</v>
      </c>
      <c r="L9" s="118"/>
      <c r="M9" s="118"/>
      <c r="N9" s="118"/>
      <c r="O9" s="118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7" s="81" customFormat="1" ht="15.75" x14ac:dyDescent="0.25">
      <c r="B10" s="91"/>
      <c r="C10" s="92"/>
      <c r="D10" s="91"/>
      <c r="E10" s="91"/>
      <c r="F10" s="91"/>
      <c r="G10" s="91"/>
      <c r="H10" s="91"/>
      <c r="I10" s="91"/>
      <c r="J10" s="91"/>
      <c r="K10" s="119" t="s">
        <v>37</v>
      </c>
      <c r="L10" s="119"/>
      <c r="M10" s="119"/>
      <c r="N10" s="119"/>
      <c r="O10" s="119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7" s="4" customFormat="1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5" t="s">
        <v>85</v>
      </c>
      <c r="L11" s="95"/>
      <c r="M11" s="95"/>
      <c r="N11" s="95"/>
      <c r="O11" s="95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3" spans="1:27" x14ac:dyDescent="0.3">
      <c r="A13" s="96" t="s">
        <v>0</v>
      </c>
      <c r="B13" s="97" t="s">
        <v>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</row>
    <row r="14" spans="1:27" x14ac:dyDescent="0.3">
      <c r="A14" s="96"/>
      <c r="B14" s="100" t="s">
        <v>1</v>
      </c>
      <c r="C14" s="100" t="s">
        <v>3</v>
      </c>
      <c r="D14" s="100" t="s">
        <v>4</v>
      </c>
      <c r="E14" s="101" t="s">
        <v>38</v>
      </c>
      <c r="F14" s="121" t="s">
        <v>39</v>
      </c>
      <c r="G14" s="122"/>
      <c r="H14" s="100" t="s">
        <v>6</v>
      </c>
      <c r="I14" s="100" t="s">
        <v>7</v>
      </c>
      <c r="J14" s="100" t="s">
        <v>8</v>
      </c>
      <c r="K14" s="100"/>
      <c r="L14" s="100"/>
      <c r="M14" s="100"/>
      <c r="N14" s="100" t="s">
        <v>12</v>
      </c>
      <c r="O14" s="100"/>
      <c r="P14" s="100"/>
      <c r="Q14" s="100"/>
      <c r="R14" s="100" t="s">
        <v>18</v>
      </c>
      <c r="S14" s="100"/>
      <c r="T14" s="100"/>
      <c r="U14" s="100"/>
      <c r="V14" s="100"/>
      <c r="W14" s="100"/>
      <c r="X14" s="100"/>
      <c r="Y14" s="100"/>
      <c r="Z14" s="100" t="s">
        <v>26</v>
      </c>
      <c r="AA14" s="100" t="s">
        <v>27</v>
      </c>
    </row>
    <row r="15" spans="1:27" x14ac:dyDescent="0.3">
      <c r="A15" s="96"/>
      <c r="B15" s="100"/>
      <c r="C15" s="100"/>
      <c r="D15" s="100"/>
      <c r="E15" s="102"/>
      <c r="F15" s="101" t="s">
        <v>23</v>
      </c>
      <c r="G15" s="101" t="s">
        <v>24</v>
      </c>
      <c r="H15" s="100"/>
      <c r="I15" s="100"/>
      <c r="J15" s="100" t="s">
        <v>9</v>
      </c>
      <c r="K15" s="100" t="s">
        <v>5</v>
      </c>
      <c r="L15" s="100" t="s">
        <v>10</v>
      </c>
      <c r="M15" s="100" t="s">
        <v>11</v>
      </c>
      <c r="N15" s="100" t="s">
        <v>13</v>
      </c>
      <c r="O15" s="100"/>
      <c r="P15" s="100" t="s">
        <v>16</v>
      </c>
      <c r="Q15" s="100" t="s">
        <v>17</v>
      </c>
      <c r="R15" s="100" t="s">
        <v>44</v>
      </c>
      <c r="S15" s="100"/>
      <c r="T15" s="100" t="s">
        <v>21</v>
      </c>
      <c r="U15" s="100"/>
      <c r="V15" s="100" t="s">
        <v>22</v>
      </c>
      <c r="W15" s="100"/>
      <c r="X15" s="100" t="s">
        <v>25</v>
      </c>
      <c r="Y15" s="100"/>
      <c r="Z15" s="100"/>
      <c r="AA15" s="100"/>
    </row>
    <row r="16" spans="1:27" ht="31.5" customHeight="1" x14ac:dyDescent="0.3">
      <c r="A16" s="96"/>
      <c r="B16" s="100"/>
      <c r="C16" s="100"/>
      <c r="D16" s="100"/>
      <c r="E16" s="103"/>
      <c r="F16" s="103"/>
      <c r="G16" s="103"/>
      <c r="H16" s="100"/>
      <c r="I16" s="100"/>
      <c r="J16" s="100"/>
      <c r="K16" s="100"/>
      <c r="L16" s="100"/>
      <c r="M16" s="100"/>
      <c r="N16" s="33" t="s">
        <v>14</v>
      </c>
      <c r="O16" s="33" t="s">
        <v>15</v>
      </c>
      <c r="P16" s="100"/>
      <c r="Q16" s="100"/>
      <c r="R16" s="33" t="s">
        <v>19</v>
      </c>
      <c r="S16" s="33" t="s">
        <v>20</v>
      </c>
      <c r="T16" s="33" t="s">
        <v>19</v>
      </c>
      <c r="U16" s="33" t="s">
        <v>20</v>
      </c>
      <c r="V16" s="33" t="s">
        <v>23</v>
      </c>
      <c r="W16" s="33" t="s">
        <v>24</v>
      </c>
      <c r="X16" s="33" t="s">
        <v>19</v>
      </c>
      <c r="Y16" s="33" t="s">
        <v>20</v>
      </c>
      <c r="Z16" s="100"/>
      <c r="AA16" s="100"/>
    </row>
    <row r="17" spans="1:27" x14ac:dyDescent="0.3">
      <c r="A17" s="5">
        <v>1</v>
      </c>
      <c r="B17" s="6">
        <v>2</v>
      </c>
      <c r="C17" s="5">
        <v>3</v>
      </c>
      <c r="D17" s="5">
        <v>4</v>
      </c>
      <c r="E17" s="5"/>
      <c r="F17" s="5">
        <v>5</v>
      </c>
      <c r="G17" s="5">
        <v>6</v>
      </c>
      <c r="H17" s="5">
        <v>7</v>
      </c>
      <c r="I17" s="5">
        <v>8</v>
      </c>
      <c r="J17" s="5">
        <v>9</v>
      </c>
      <c r="K17" s="5">
        <v>10</v>
      </c>
      <c r="L17" s="5">
        <v>11</v>
      </c>
      <c r="M17" s="5">
        <v>12</v>
      </c>
      <c r="N17" s="5">
        <v>13</v>
      </c>
      <c r="O17" s="5">
        <v>14</v>
      </c>
      <c r="P17" s="5">
        <v>15</v>
      </c>
      <c r="Q17" s="5">
        <v>16</v>
      </c>
      <c r="R17" s="5">
        <v>17</v>
      </c>
      <c r="S17" s="5">
        <v>18</v>
      </c>
      <c r="T17" s="5">
        <v>19</v>
      </c>
      <c r="U17" s="5">
        <v>20</v>
      </c>
      <c r="V17" s="5">
        <v>21</v>
      </c>
      <c r="W17" s="5">
        <v>22</v>
      </c>
      <c r="X17" s="5">
        <v>23</v>
      </c>
      <c r="Y17" s="5">
        <v>24</v>
      </c>
      <c r="Z17" s="5">
        <v>25</v>
      </c>
      <c r="AA17" s="5">
        <v>26</v>
      </c>
    </row>
    <row r="18" spans="1:27" x14ac:dyDescent="0.3">
      <c r="A18" s="110" t="s">
        <v>57</v>
      </c>
      <c r="B18" s="110"/>
      <c r="C18" s="110"/>
      <c r="D18" s="7"/>
      <c r="E18" s="7"/>
      <c r="F18" s="7"/>
      <c r="G18" s="7"/>
      <c r="H18" s="7"/>
      <c r="I18" s="7"/>
      <c r="J18" s="29">
        <f>J19</f>
        <v>2</v>
      </c>
      <c r="K18" s="29">
        <f>K19</f>
        <v>0</v>
      </c>
      <c r="L18" s="29">
        <f>L19</f>
        <v>2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72.75" customHeight="1" x14ac:dyDescent="0.3">
      <c r="A19" s="33">
        <v>1</v>
      </c>
      <c r="B19" s="34" t="s">
        <v>86</v>
      </c>
      <c r="C19" s="44" t="s">
        <v>87</v>
      </c>
      <c r="D19" s="41" t="s">
        <v>73</v>
      </c>
      <c r="E19" s="41" t="s">
        <v>73</v>
      </c>
      <c r="F19" s="33">
        <v>1</v>
      </c>
      <c r="G19" s="33"/>
      <c r="H19" s="8" t="s">
        <v>40</v>
      </c>
      <c r="I19" s="42" t="s">
        <v>35</v>
      </c>
      <c r="J19" s="50">
        <v>2</v>
      </c>
      <c r="K19" s="50">
        <v>0</v>
      </c>
      <c r="L19" s="50">
        <f>J19-K19</f>
        <v>2</v>
      </c>
      <c r="M19" s="9" t="s">
        <v>43</v>
      </c>
      <c r="N19" s="114">
        <v>185.49</v>
      </c>
      <c r="O19" s="114">
        <v>304.83999999999997</v>
      </c>
      <c r="P19" s="23" t="s">
        <v>34</v>
      </c>
      <c r="Q19" s="24" t="s">
        <v>34</v>
      </c>
      <c r="R19" s="25">
        <v>19</v>
      </c>
      <c r="S19" s="25">
        <v>45</v>
      </c>
      <c r="T19" s="52">
        <v>0.63351535835999995</v>
      </c>
      <c r="U19" s="48">
        <v>0.21037313432839999</v>
      </c>
      <c r="V19" s="49">
        <v>2.5000000000000001E-3</v>
      </c>
      <c r="W19" s="49">
        <v>1E-3</v>
      </c>
      <c r="X19" s="25">
        <v>50</v>
      </c>
      <c r="Y19" s="25">
        <v>26</v>
      </c>
      <c r="Z19" s="9" t="str">
        <f>M19</f>
        <v>Не исполнение. В связи с отказом в коректировке инвестиционной программы на 2020 год.</v>
      </c>
      <c r="AA19" s="25"/>
    </row>
    <row r="20" spans="1:27" x14ac:dyDescent="0.3">
      <c r="A20" s="104" t="s">
        <v>30</v>
      </c>
      <c r="B20" s="115"/>
      <c r="C20" s="115"/>
      <c r="D20" s="11"/>
      <c r="E20" s="11"/>
      <c r="F20" s="11"/>
      <c r="G20" s="11"/>
      <c r="H20" s="11"/>
      <c r="I20" s="11"/>
      <c r="J20" s="30">
        <f>SUM(J21:J21)</f>
        <v>488.33</v>
      </c>
      <c r="K20" s="30">
        <f>SUM(K21:K21)</f>
        <v>488.33</v>
      </c>
      <c r="L20" s="30">
        <f>SUM(L21:L21)</f>
        <v>0</v>
      </c>
      <c r="M20" s="11"/>
      <c r="N20" s="114"/>
      <c r="O20" s="114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</row>
    <row r="21" spans="1:27" ht="51" customHeight="1" x14ac:dyDescent="0.3">
      <c r="A21" s="33">
        <v>2</v>
      </c>
      <c r="B21" s="55" t="s">
        <v>86</v>
      </c>
      <c r="C21" s="53" t="s">
        <v>88</v>
      </c>
      <c r="D21" s="22" t="s">
        <v>33</v>
      </c>
      <c r="E21" s="22" t="s">
        <v>33</v>
      </c>
      <c r="F21" s="22">
        <v>4</v>
      </c>
      <c r="G21" s="22">
        <v>4</v>
      </c>
      <c r="H21" s="25" t="s">
        <v>40</v>
      </c>
      <c r="I21" s="24" t="s">
        <v>35</v>
      </c>
      <c r="J21" s="25">
        <v>488.33</v>
      </c>
      <c r="K21" s="25">
        <v>488.33</v>
      </c>
      <c r="L21" s="25">
        <f t="shared" ref="L21" si="0">J21-K21</f>
        <v>0</v>
      </c>
      <c r="M21" s="28"/>
      <c r="N21" s="114"/>
      <c r="O21" s="114"/>
      <c r="P21" s="27"/>
      <c r="Q21" s="27"/>
      <c r="R21" s="25">
        <v>50</v>
      </c>
      <c r="S21" s="25">
        <v>100</v>
      </c>
      <c r="T21" s="27"/>
      <c r="U21" s="27"/>
      <c r="V21" s="27"/>
      <c r="W21" s="27"/>
      <c r="X21" s="25"/>
      <c r="Y21" s="25"/>
      <c r="Z21" s="56">
        <f>M21</f>
        <v>0</v>
      </c>
      <c r="AA21" s="27"/>
    </row>
    <row r="22" spans="1:27" s="14" customFormat="1" x14ac:dyDescent="0.3">
      <c r="A22" s="33"/>
      <c r="B22" s="27"/>
      <c r="C22" s="13" t="s">
        <v>36</v>
      </c>
      <c r="D22" s="33"/>
      <c r="E22" s="33"/>
      <c r="F22" s="33"/>
      <c r="G22" s="33"/>
      <c r="H22" s="33"/>
      <c r="I22" s="33"/>
      <c r="J22" s="8">
        <f>J18+J20</f>
        <v>490.33</v>
      </c>
      <c r="K22" s="8">
        <f>K18+K20</f>
        <v>488.33</v>
      </c>
      <c r="L22" s="8">
        <f>L18+L20</f>
        <v>2</v>
      </c>
      <c r="M22" s="33"/>
      <c r="N22" s="8">
        <f>N19</f>
        <v>185.49</v>
      </c>
      <c r="O22" s="8">
        <f>O19</f>
        <v>304.83999999999997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x14ac:dyDescent="0.3">
      <c r="A23" s="2"/>
      <c r="B23" s="2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3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2"/>
      <c r="AA24" s="2"/>
    </row>
    <row r="25" spans="1:27" x14ac:dyDescent="0.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</row>
    <row r="26" spans="1:27" x14ac:dyDescent="0.3">
      <c r="A26" s="2"/>
      <c r="B26" s="3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s="19" customFormat="1" ht="26.25" x14ac:dyDescent="0.4">
      <c r="A27" s="17"/>
      <c r="B27" s="18"/>
      <c r="C27" s="17"/>
      <c r="D27" s="17"/>
      <c r="E27" s="17"/>
      <c r="G27" s="2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s="19" customFormat="1" ht="26.25" x14ac:dyDescent="0.4">
      <c r="A28" s="17"/>
      <c r="B28" s="18"/>
      <c r="C28" s="17"/>
      <c r="D28" s="17"/>
      <c r="E28" s="17"/>
      <c r="G28" s="21"/>
      <c r="I28" s="17"/>
      <c r="J28" s="17"/>
      <c r="K28" s="17"/>
      <c r="L28" s="17"/>
      <c r="N28" s="21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s="19" customFormat="1" ht="26.25" x14ac:dyDescent="0.4">
      <c r="A29" s="17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s="19" customFormat="1" ht="26.25" x14ac:dyDescent="0.4">
      <c r="A30" s="17"/>
      <c r="B30" s="18"/>
      <c r="C30" s="17"/>
      <c r="D30" s="17"/>
      <c r="E30" s="17"/>
      <c r="F30" s="17"/>
      <c r="G30" s="21"/>
      <c r="H30" s="17"/>
      <c r="I30" s="17"/>
      <c r="J30" s="17"/>
      <c r="K30" s="17"/>
      <c r="L30" s="17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s="19" customFormat="1" ht="26.25" x14ac:dyDescent="0.4">
      <c r="A31" s="17"/>
      <c r="B31" s="18"/>
      <c r="C31" s="17"/>
      <c r="D31" s="17"/>
      <c r="E31" s="17"/>
      <c r="F31" s="17"/>
      <c r="G31" s="21"/>
      <c r="H31" s="20"/>
      <c r="I31" s="17"/>
      <c r="J31" s="17"/>
      <c r="K31" s="17"/>
      <c r="L31" s="17"/>
      <c r="N31" s="21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x14ac:dyDescent="0.3">
      <c r="A32" s="2"/>
      <c r="B32" s="3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3">
      <c r="A33" s="2"/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3">
      <c r="A34" s="2"/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3">
      <c r="A35" s="2"/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3">
      <c r="A36" s="2"/>
      <c r="B36" s="3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3">
      <c r="A37" s="2"/>
      <c r="B37" s="3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3">
      <c r="A38" s="2"/>
      <c r="B38" s="3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3">
      <c r="A39" s="2"/>
      <c r="B39" s="3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3">
      <c r="A40" s="2"/>
      <c r="B40" s="3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3">
      <c r="A41" s="2"/>
      <c r="B41" s="32"/>
      <c r="C41" s="2"/>
      <c r="D41" s="2"/>
      <c r="E41" s="2"/>
      <c r="F41" s="2"/>
      <c r="G41" s="2"/>
      <c r="H41" s="2"/>
      <c r="I41" s="2"/>
      <c r="J41" s="2"/>
      <c r="K41" s="3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3">
      <c r="A42" s="2"/>
      <c r="B42" s="3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3">
      <c r="A43" s="2"/>
      <c r="B43" s="3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3">
      <c r="A44" s="2"/>
      <c r="B44" s="3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3">
      <c r="A45" s="2"/>
      <c r="B45" s="3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3">
      <c r="A46" s="2"/>
      <c r="B46" s="3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3">
      <c r="A47" s="2"/>
      <c r="B47" s="3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3">
      <c r="A48" s="2"/>
      <c r="B48" s="3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3">
      <c r="A49" s="2"/>
      <c r="B49" s="3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3">
      <c r="A50" s="2"/>
      <c r="B50" s="3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3">
      <c r="A51" s="2"/>
      <c r="B51" s="3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3">
      <c r="A52" s="2"/>
      <c r="B52" s="3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3">
      <c r="A53" s="2"/>
      <c r="B53" s="3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3">
      <c r="A54" s="2"/>
      <c r="B54" s="3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3">
      <c r="A55" s="2"/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3">
      <c r="A56" s="2"/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3">
      <c r="A57" s="2"/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3">
      <c r="A58" s="2"/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3">
      <c r="A59" s="2"/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3">
      <c r="A60" s="2"/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3">
      <c r="A61" s="2"/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3">
      <c r="A62" s="2"/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3">
      <c r="A63" s="2"/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3">
      <c r="A64" s="2"/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3">
      <c r="A65" s="2"/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3">
      <c r="A66" s="2"/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3">
      <c r="A67" s="2"/>
      <c r="B67" s="3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3">
      <c r="A68" s="2"/>
      <c r="B68" s="3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3">
      <c r="A69" s="2"/>
      <c r="B69" s="3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3">
      <c r="A70" s="2"/>
      <c r="B70" s="3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3">
      <c r="A71" s="2"/>
      <c r="B71" s="3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3">
      <c r="A72" s="2"/>
      <c r="B72" s="3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3">
      <c r="A73" s="2"/>
      <c r="B73" s="3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3">
      <c r="A74" s="2"/>
      <c r="B74" s="3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3">
      <c r="A75" s="2"/>
      <c r="B75" s="3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3">
      <c r="A76" s="2"/>
      <c r="B76" s="3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3">
      <c r="A77" s="2"/>
      <c r="B77" s="3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3">
      <c r="A78" s="2"/>
      <c r="B78" s="3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3">
      <c r="A79" s="2"/>
      <c r="B79" s="3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3">
      <c r="A80" s="2"/>
      <c r="B80" s="3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3">
      <c r="A81" s="2"/>
      <c r="B81" s="3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3">
      <c r="A82" s="2"/>
      <c r="B82" s="3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3">
      <c r="A83" s="2"/>
      <c r="B83" s="3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3">
      <c r="A84" s="2"/>
      <c r="B84" s="3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3">
      <c r="A85" s="2"/>
      <c r="B85" s="3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3">
      <c r="A86" s="2"/>
      <c r="B86" s="3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3">
      <c r="A87" s="2"/>
      <c r="B87" s="3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3">
      <c r="A88" s="2"/>
      <c r="B88" s="3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3">
      <c r="A89" s="2"/>
      <c r="B89" s="3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3">
      <c r="A90" s="2"/>
      <c r="B90" s="3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3">
      <c r="A91" s="2"/>
      <c r="B91" s="3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3">
      <c r="A92" s="2"/>
      <c r="B92" s="3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3">
      <c r="A93" s="2"/>
      <c r="B93" s="3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3">
      <c r="A94" s="2"/>
      <c r="B94" s="3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3">
      <c r="A95" s="2"/>
      <c r="B95" s="3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3">
      <c r="A96" s="2"/>
      <c r="B96" s="3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3">
      <c r="A97" s="2"/>
      <c r="B97" s="3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3">
      <c r="A98" s="2"/>
      <c r="B98" s="3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3">
      <c r="A99" s="2"/>
      <c r="B99" s="3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3">
      <c r="A100" s="2"/>
      <c r="B100" s="3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3">
      <c r="A101" s="2"/>
      <c r="B101" s="3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3">
      <c r="A102" s="2"/>
      <c r="B102" s="3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3">
      <c r="A103" s="2"/>
      <c r="B103" s="3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3">
      <c r="A104" s="2"/>
      <c r="B104" s="3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3">
      <c r="A105" s="2"/>
      <c r="B105" s="3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3">
      <c r="A106" s="2"/>
      <c r="B106" s="3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3">
      <c r="A107" s="2"/>
      <c r="B107" s="3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3">
      <c r="A108" s="2"/>
      <c r="B108" s="3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3">
      <c r="A109" s="2"/>
      <c r="B109" s="3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3">
      <c r="A110" s="2"/>
      <c r="B110" s="3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3">
      <c r="A111" s="2"/>
      <c r="B111" s="3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3">
      <c r="A112" s="2"/>
      <c r="B112" s="3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3">
      <c r="A113" s="2"/>
      <c r="B113" s="3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3">
      <c r="A114" s="2"/>
      <c r="B114" s="3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3">
      <c r="A115" s="2"/>
      <c r="B115" s="3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3">
      <c r="A116" s="2"/>
      <c r="B116" s="3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3">
      <c r="A117" s="2"/>
      <c r="B117" s="3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3">
      <c r="A118" s="2"/>
      <c r="B118" s="3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3">
      <c r="A119" s="2"/>
      <c r="B119" s="3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3">
      <c r="A120" s="2"/>
      <c r="B120" s="3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3">
      <c r="A121" s="2"/>
      <c r="B121" s="3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3">
      <c r="A122" s="2"/>
      <c r="B122" s="3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3">
      <c r="A123" s="2"/>
      <c r="B123" s="3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3">
      <c r="A124" s="2"/>
      <c r="B124" s="3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3">
      <c r="A125" s="2"/>
      <c r="B125" s="3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3">
      <c r="A126" s="2"/>
      <c r="B126" s="3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3">
      <c r="A127" s="2"/>
      <c r="B127" s="3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3">
      <c r="A128" s="2"/>
      <c r="B128" s="3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3">
      <c r="A129" s="2"/>
      <c r="B129" s="3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3">
      <c r="A130" s="2"/>
      <c r="B130" s="3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3">
      <c r="A131" s="2"/>
      <c r="B131" s="3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3">
      <c r="A132" s="2"/>
      <c r="B132" s="3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3">
      <c r="A133" s="2"/>
      <c r="B133" s="3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3">
      <c r="A134" s="2"/>
      <c r="B134" s="3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3">
      <c r="A135" s="2"/>
      <c r="B135" s="3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3">
      <c r="A136" s="2"/>
      <c r="B136" s="3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3">
      <c r="A137" s="2"/>
      <c r="B137" s="3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3">
      <c r="A138" s="2"/>
      <c r="B138" s="3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3">
      <c r="A139" s="2"/>
      <c r="B139" s="3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3">
      <c r="A140" s="2"/>
      <c r="B140" s="3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3">
      <c r="A141" s="2"/>
      <c r="B141" s="3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3">
      <c r="A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3">
      <c r="A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3">
      <c r="A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x14ac:dyDescent="0.3">
      <c r="A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x14ac:dyDescent="0.3">
      <c r="A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3">
      <c r="A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3">
      <c r="A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x14ac:dyDescent="0.3">
      <c r="A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3">
      <c r="A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3">
      <c r="A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3">
      <c r="A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3">
      <c r="A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x14ac:dyDescent="0.3">
      <c r="A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x14ac:dyDescent="0.3">
      <c r="A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3">
      <c r="A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x14ac:dyDescent="0.3">
      <c r="A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3">
      <c r="A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3">
      <c r="A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3">
      <c r="A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3">
      <c r="A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3">
      <c r="A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3">
      <c r="A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x14ac:dyDescent="0.3">
      <c r="A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x14ac:dyDescent="0.3">
      <c r="A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3">
      <c r="A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x14ac:dyDescent="0.3">
      <c r="A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x14ac:dyDescent="0.3">
      <c r="A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x14ac:dyDescent="0.3">
      <c r="A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x14ac:dyDescent="0.3">
      <c r="A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x14ac:dyDescent="0.3">
      <c r="A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3">
      <c r="A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3">
      <c r="A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x14ac:dyDescent="0.3">
      <c r="A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3">
      <c r="A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x14ac:dyDescent="0.3">
      <c r="A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3">
      <c r="A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3">
      <c r="A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3">
      <c r="A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x14ac:dyDescent="0.3">
      <c r="A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3">
      <c r="A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3">
      <c r="A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x14ac:dyDescent="0.3">
      <c r="A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3">
      <c r="A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3">
      <c r="A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3">
      <c r="A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3">
      <c r="A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x14ac:dyDescent="0.3">
      <c r="A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3">
      <c r="A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x14ac:dyDescent="0.3">
      <c r="A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3">
      <c r="A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x14ac:dyDescent="0.3">
      <c r="A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x14ac:dyDescent="0.3">
      <c r="A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x14ac:dyDescent="0.3">
      <c r="A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3">
      <c r="A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3">
      <c r="A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x14ac:dyDescent="0.3">
      <c r="A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x14ac:dyDescent="0.3">
      <c r="A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x14ac:dyDescent="0.3">
      <c r="A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3">
      <c r="A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3">
      <c r="A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x14ac:dyDescent="0.3">
      <c r="A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x14ac:dyDescent="0.3">
      <c r="A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3">
      <c r="A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x14ac:dyDescent="0.3">
      <c r="A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3">
      <c r="A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x14ac:dyDescent="0.3">
      <c r="A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3">
      <c r="A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x14ac:dyDescent="0.3">
      <c r="A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3">
      <c r="A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3">
      <c r="A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x14ac:dyDescent="0.3">
      <c r="A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x14ac:dyDescent="0.3">
      <c r="A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x14ac:dyDescent="0.3">
      <c r="A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x14ac:dyDescent="0.3">
      <c r="A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3">
      <c r="A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3">
      <c r="A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x14ac:dyDescent="0.3">
      <c r="A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x14ac:dyDescent="0.3">
      <c r="A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x14ac:dyDescent="0.3">
      <c r="A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3">
      <c r="A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x14ac:dyDescent="0.3">
      <c r="A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3">
      <c r="A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x14ac:dyDescent="0.3">
      <c r="A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x14ac:dyDescent="0.3">
      <c r="A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3">
      <c r="A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3">
      <c r="A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x14ac:dyDescent="0.3">
      <c r="A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</sheetData>
  <mergeCells count="36">
    <mergeCell ref="K9:O9"/>
    <mergeCell ref="K10:O10"/>
    <mergeCell ref="K11:O11"/>
    <mergeCell ref="A18:C18"/>
    <mergeCell ref="N19:N21"/>
    <mergeCell ref="O19:O21"/>
    <mergeCell ref="A20:C20"/>
    <mergeCell ref="A24:Y24"/>
    <mergeCell ref="A25:AA25"/>
    <mergeCell ref="AA14:AA16"/>
    <mergeCell ref="F15:F16"/>
    <mergeCell ref="G15:G16"/>
    <mergeCell ref="J15:J16"/>
    <mergeCell ref="K15:K16"/>
    <mergeCell ref="L15:L16"/>
    <mergeCell ref="M15:M16"/>
    <mergeCell ref="N15:O15"/>
    <mergeCell ref="P15:P16"/>
    <mergeCell ref="Q15:Q16"/>
    <mergeCell ref="H14:H16"/>
    <mergeCell ref="I14:I16"/>
    <mergeCell ref="J14:M14"/>
    <mergeCell ref="N14:Q14"/>
    <mergeCell ref="R14:Y14"/>
    <mergeCell ref="A13:A16"/>
    <mergeCell ref="B13:AA13"/>
    <mergeCell ref="B14:B16"/>
    <mergeCell ref="C14:C16"/>
    <mergeCell ref="D14:D16"/>
    <mergeCell ref="E14:E16"/>
    <mergeCell ref="F14:G14"/>
    <mergeCell ref="Z14:Z16"/>
    <mergeCell ref="R15:S15"/>
    <mergeCell ref="T15:U15"/>
    <mergeCell ref="V15:W15"/>
    <mergeCell ref="X15:Y15"/>
  </mergeCells>
  <hyperlinks>
    <hyperlink ref="Z2" r:id="rId1" display="jl:39695703.100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Производство ТЭ</vt:lpstr>
      <vt:lpstr>ТЭ</vt:lpstr>
      <vt:lpstr>пить</vt:lpstr>
      <vt:lpstr>тех.вода</vt:lpstr>
      <vt:lpstr>пром.вода</vt:lpstr>
      <vt:lpstr>отвод</vt:lpstr>
      <vt:lpstr>ТЭ!Область_печати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2021-04-16T09:25:15Z</dcterms:modified>
</cp:coreProperties>
</file>