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490" windowHeight="8100"/>
  </bookViews>
  <sheets>
    <sheet name="Произ ТЭ" sheetId="17" r:id="rId1"/>
    <sheet name="Распр ТЭ" sheetId="1" r:id="rId2"/>
    <sheet name="ПИТЬЕВАЯ" sheetId="2" r:id="rId3"/>
    <sheet name="Техническая" sheetId="3" r:id="rId4"/>
    <sheet name="Пром. вода" sheetId="4" r:id="rId5"/>
    <sheet name="Отвод сточных вод" sheetId="5" r:id="rId6"/>
    <sheet name="для сл Произ ТЭ" sheetId="18" state="hidden" r:id="rId7"/>
    <sheet name="для сл Распр Тепло" sheetId="8" state="hidden" r:id="rId8"/>
    <sheet name="для сл Питьевая" sheetId="14" state="hidden" r:id="rId9"/>
    <sheet name="для сл Техническая" sheetId="9" state="hidden" r:id="rId10"/>
    <sheet name="для сл Пром.вода" sheetId="10" state="hidden" r:id="rId11"/>
    <sheet name="для сл Отвод" sheetId="15" state="hidden" r:id="rId12"/>
  </sheets>
  <externalReferences>
    <externalReference r:id="rId13"/>
    <externalReference r:id="rId14"/>
  </externalReferences>
  <definedNames>
    <definedName name="_Toc70416010" localSheetId="5">'Отвод сточных вод'!$Z$1</definedName>
    <definedName name="_Toc70416010" localSheetId="2">ПИТЬЕВАЯ!$Z$1</definedName>
    <definedName name="_Toc70416010" localSheetId="4">'Пром. вода'!$Z$1</definedName>
    <definedName name="_Toc70416010" localSheetId="1">'Распр ТЭ'!$Z$1</definedName>
    <definedName name="_Toc70416010" localSheetId="3">Техническая!$Z$1</definedName>
    <definedName name="_Toc70416011" localSheetId="5">'Отвод сточных вод'!$AA$6</definedName>
    <definedName name="_Toc70416011" localSheetId="2">ПИТЬЕВАЯ!$AA$6</definedName>
    <definedName name="_Toc70416011" localSheetId="4">'Пром. вода'!$AA$6</definedName>
    <definedName name="_Toc70416011" localSheetId="1">'Распр ТЭ'!$AA$5</definedName>
    <definedName name="_Toc70416011" localSheetId="3">Техническая!$AA$6</definedName>
  </definedNames>
  <calcPr calcId="162913"/>
</workbook>
</file>

<file path=xl/calcChain.xml><?xml version="1.0" encoding="utf-8"?>
<calcChain xmlns="http://schemas.openxmlformats.org/spreadsheetml/2006/main">
  <c r="J21" i="5" l="1"/>
  <c r="H8" i="18" l="1"/>
  <c r="H9" i="18"/>
  <c r="H10" i="18"/>
  <c r="H11" i="18"/>
  <c r="H12" i="18"/>
  <c r="H13" i="18"/>
  <c r="H14" i="18"/>
  <c r="H15" i="18"/>
  <c r="H7" i="18"/>
  <c r="F10" i="18"/>
  <c r="F8" i="18"/>
  <c r="F7" i="18"/>
  <c r="G6" i="8" l="1"/>
  <c r="N20" i="5" l="1"/>
  <c r="N20" i="3"/>
  <c r="N20" i="2"/>
  <c r="N19" i="1"/>
  <c r="O18" i="17"/>
  <c r="N18" i="17"/>
  <c r="Z27" i="17"/>
  <c r="L27" i="17"/>
  <c r="Z26" i="17"/>
  <c r="L26" i="17"/>
  <c r="Z25" i="17"/>
  <c r="L25" i="17"/>
  <c r="Z24" i="17"/>
  <c r="L24" i="17"/>
  <c r="Z23" i="17"/>
  <c r="L23" i="17"/>
  <c r="J22" i="17"/>
  <c r="L22" i="17" s="1"/>
  <c r="Z21" i="17"/>
  <c r="L21" i="17"/>
  <c r="J20" i="17"/>
  <c r="L20" i="17" s="1"/>
  <c r="J19" i="17"/>
  <c r="L19" i="17" s="1"/>
  <c r="L18" i="17" s="1"/>
  <c r="K18" i="17"/>
  <c r="J18" i="17" l="1"/>
  <c r="F6" i="18" l="1"/>
  <c r="G6" i="18"/>
  <c r="H3" i="18"/>
  <c r="H6" i="18" l="1"/>
  <c r="H9" i="15"/>
  <c r="G8" i="15"/>
  <c r="F8" i="15"/>
  <c r="G7" i="15"/>
  <c r="F7" i="15"/>
  <c r="H7" i="15" s="1"/>
  <c r="H7" i="10"/>
  <c r="H7" i="9"/>
  <c r="H9" i="14"/>
  <c r="F8" i="14"/>
  <c r="H8" i="14" s="1"/>
  <c r="F7" i="14"/>
  <c r="H7" i="14" s="1"/>
  <c r="F16" i="8"/>
  <c r="H16" i="8" s="1"/>
  <c r="H15" i="8"/>
  <c r="F14" i="8"/>
  <c r="H14" i="8" s="1"/>
  <c r="F13" i="8"/>
  <c r="H13" i="8" s="1"/>
  <c r="F12" i="8"/>
  <c r="H12" i="8" s="1"/>
  <c r="F11" i="8"/>
  <c r="H11" i="8" s="1"/>
  <c r="F10" i="8"/>
  <c r="H10" i="8" s="1"/>
  <c r="F9" i="8"/>
  <c r="H9" i="8" s="1"/>
  <c r="F8" i="8"/>
  <c r="H8" i="8" s="1"/>
  <c r="F7" i="8"/>
  <c r="J20" i="5"/>
  <c r="O20" i="5"/>
  <c r="O20" i="4"/>
  <c r="O20" i="3"/>
  <c r="Z21" i="2"/>
  <c r="Z20" i="2"/>
  <c r="O20" i="2"/>
  <c r="O19" i="1"/>
  <c r="J21" i="2"/>
  <c r="J20" i="2"/>
  <c r="Z26" i="1"/>
  <c r="Z27" i="1"/>
  <c r="Z28" i="1"/>
  <c r="J26" i="1"/>
  <c r="L26" i="1" s="1"/>
  <c r="H8" i="15" l="1"/>
  <c r="H7" i="8"/>
  <c r="H6" i="8" s="1"/>
  <c r="F6" i="8"/>
  <c r="Z25" i="1"/>
  <c r="J25" i="1"/>
  <c r="L25" i="1" s="1"/>
  <c r="Z20" i="1"/>
  <c r="Z21" i="1"/>
  <c r="Z22" i="1"/>
  <c r="Z19" i="1"/>
  <c r="J24" i="1" l="1"/>
  <c r="L24" i="1" s="1"/>
  <c r="J23" i="1"/>
  <c r="Z24" i="1" l="1"/>
  <c r="Z23" i="1"/>
  <c r="Z20" i="4" l="1"/>
  <c r="Z21" i="5" l="1"/>
  <c r="Z20" i="5"/>
  <c r="K21" i="5" l="1"/>
  <c r="L21" i="5" s="1"/>
  <c r="K20" i="5"/>
  <c r="L20" i="5" s="1"/>
  <c r="L20" i="4" l="1"/>
  <c r="J19" i="3" l="1"/>
  <c r="O19" i="2"/>
  <c r="N19" i="2"/>
  <c r="L22" i="2"/>
  <c r="J22" i="1" l="1"/>
  <c r="L22" i="1" s="1"/>
  <c r="J21" i="1"/>
  <c r="J20" i="1"/>
  <c r="L20" i="1" s="1"/>
  <c r="J19" i="1"/>
  <c r="L19" i="1" s="1"/>
  <c r="L21" i="1"/>
  <c r="L23" i="1"/>
  <c r="J28" i="1"/>
  <c r="L28" i="1" s="1"/>
  <c r="H6" i="15" l="1"/>
  <c r="G6" i="15"/>
  <c r="F6" i="15"/>
  <c r="H3" i="15"/>
  <c r="H6" i="14"/>
  <c r="G6" i="14"/>
  <c r="F6" i="14"/>
  <c r="H3" i="14"/>
  <c r="H3" i="10" l="1"/>
  <c r="F6" i="9"/>
  <c r="H3" i="9"/>
  <c r="H3" i="8"/>
  <c r="G6" i="10" l="1"/>
  <c r="H6" i="10"/>
  <c r="F6" i="10"/>
  <c r="G6" i="9"/>
  <c r="H6" i="9"/>
  <c r="AD21" i="2" l="1"/>
  <c r="AD20" i="2"/>
  <c r="N19" i="4" l="1"/>
  <c r="N19" i="5" l="1"/>
  <c r="O19" i="5"/>
  <c r="O19" i="4"/>
  <c r="O18" i="1" l="1"/>
  <c r="O19" i="3" l="1"/>
  <c r="AE20" i="2" l="1"/>
  <c r="AE21" i="2"/>
  <c r="L21" i="2"/>
  <c r="N18" i="1" l="1"/>
  <c r="L20" i="2"/>
  <c r="J19" i="4" l="1"/>
  <c r="K13" i="4" s="1"/>
  <c r="L13" i="4" s="1"/>
  <c r="L19" i="5"/>
  <c r="K19" i="5"/>
  <c r="K19" i="3"/>
  <c r="L19" i="4"/>
  <c r="K19" i="4"/>
  <c r="J19" i="5" l="1"/>
  <c r="K13" i="5" s="1"/>
  <c r="L13" i="5" s="1"/>
  <c r="L20" i="3"/>
  <c r="J19" i="2" l="1"/>
  <c r="K13" i="2" s="1"/>
  <c r="L19" i="2"/>
  <c r="K19" i="2"/>
  <c r="K18" i="1" l="1"/>
  <c r="N19" i="3" l="1"/>
  <c r="K13" i="3"/>
  <c r="L13" i="3" s="1"/>
  <c r="L19" i="3"/>
  <c r="L27" i="1"/>
  <c r="L18" i="1" s="1"/>
  <c r="J18" i="1"/>
  <c r="K12" i="1" l="1"/>
</calcChain>
</file>

<file path=xl/comments1.xml><?xml version="1.0" encoding="utf-8"?>
<comments xmlns="http://schemas.openxmlformats.org/spreadsheetml/2006/main">
  <authors>
    <author>Автор</author>
  </authors>
  <commentList>
    <comment ref="J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Снять НДС 1,2,4 позиции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Снять НДС 1,2,4 позиции </t>
        </r>
      </text>
    </comment>
  </commentList>
</comments>
</file>

<file path=xl/sharedStrings.xml><?xml version="1.0" encoding="utf-8"?>
<sst xmlns="http://schemas.openxmlformats.org/spreadsheetml/2006/main" count="682" uniqueCount="104">
  <si>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</si>
  <si>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</si>
  <si>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</si>
  <si>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t>Сумма инвестиционной программы</t>
  </si>
  <si>
    <t>Наименование регулируемых услуг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</si>
  <si>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</si>
  <si>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</si>
  <si>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</si>
  <si>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</t>
  </si>
  <si>
    <t>План</t>
  </si>
  <si>
    <t>Факт</t>
  </si>
  <si>
    <t>причины отклонения</t>
  </si>
  <si>
    <t>план</t>
  </si>
  <si>
    <t>факт</t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</si>
  <si>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</si>
  <si>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</si>
  <si>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</si>
  <si>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</si>
  <si>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</si>
  <si>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</si>
  <si>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</si>
  <si>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</si>
  <si>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</si>
  <si>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</si>
  <si>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</si>
  <si>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факт прошлого года</t>
  </si>
  <si>
    <t>факт текущего года</t>
  </si>
  <si>
    <t>Приложение 5</t>
  </si>
  <si>
    <t>к Правилам осуществления</t>
  </si>
  <si>
    <t>деятельности субъектами</t>
  </si>
  <si>
    <t>естественных монополий</t>
  </si>
  <si>
    <t>Форма 1</t>
  </si>
  <si>
    <t>Информация</t>
  </si>
  <si>
    <t>наименование субъекта естественной монополии, вид деятельности</t>
  </si>
  <si>
    <t>Всего по услуге</t>
  </si>
  <si>
    <t>услуга</t>
  </si>
  <si>
    <t>шт</t>
  </si>
  <si>
    <t>шт.</t>
  </si>
  <si>
    <t>-</t>
  </si>
  <si>
    <t>не имеются</t>
  </si>
  <si>
    <t>ТМЦ поставлено</t>
  </si>
  <si>
    <t>Причины отклонения</t>
  </si>
  <si>
    <t xml:space="preserve">об исполнении инвестиционной программы на 2022 год  по итогам  I полугодия 2022 года       </t>
  </si>
  <si>
    <t>Услуга  передачи, распределения и снабжения тепловой энергией</t>
  </si>
  <si>
    <t>НАСОС ГОРИЗОНТАЛЬНЫЙ 1000 ОБ/МИН МОЩНОСТЬ ЭЛ.ДВИГ 630КВТ</t>
  </si>
  <si>
    <t>АГРЕГАТ НАСОСНЫЙ 3Х ВИНТ 55КВТ 1450ОБ/МИН НАПОР 25М</t>
  </si>
  <si>
    <t xml:space="preserve">Разработка и внедрение интегрированной системы электронного учета обеспечения средствами индивидуальной защиты (специальной одежды), услуг по уходу за специальной одеждой работников ПТЭ </t>
  </si>
  <si>
    <t>Газоанализатор ИКТС-11</t>
  </si>
  <si>
    <t>Тепломагистраль от НРК до ОФ.3</t>
  </si>
  <si>
    <t>Вынос теплосети Д820мм от ЮЗК в р/не обрушения</t>
  </si>
  <si>
    <t>км</t>
  </si>
  <si>
    <t>Предприятие Теплоэнергетики  ТОО "Kazakhmys Distribution (Казахмыс Дистрибьюшн)", услуга  передача, распределения и снабжения тепловой энергией</t>
  </si>
  <si>
    <t>Предприятие Теплоэнергетики  ТОО "Kazakhmys Distribution (Казахмыс Дистрибьюшн)", услуга  подача воды по распределительным сетям</t>
  </si>
  <si>
    <t>Услуга подача воды по распределительным сетям</t>
  </si>
  <si>
    <t xml:space="preserve">Замена водовода на шахту №67 ф219х8 </t>
  </si>
  <si>
    <t xml:space="preserve">Замена водовода на шахту №67 ф325х8 </t>
  </si>
  <si>
    <t>Вынос Дюкера Бекбулатской</t>
  </si>
  <si>
    <t>Замена водопроводных сетей. Вынос Дюкера Бекбулатской</t>
  </si>
  <si>
    <t>Предприятие Теплоэнергетики  ТОО "Kazakhmys Distribution (Казахмыс Дистрибьюшн)", услуга  подача воды по распределительным сетям (техническая вода)</t>
  </si>
  <si>
    <t>Услуга подача воды по распределительным сетям (техническая вода)</t>
  </si>
  <si>
    <t>Услуга подача воды по распределительным сетям (промышленная вода)</t>
  </si>
  <si>
    <t>Предприятие Теплоэнергетики  ТОО "Kazakhmys Distribution (Казахмыс Дистрибьюшн)", услуга  подача воды по распределительным сетям (промышленная вода)</t>
  </si>
  <si>
    <t>Услуга по отводу сточных вод</t>
  </si>
  <si>
    <t>Предприятие Теплоэнергетики  ТОО "Kazakhmys Distribution (Казахмыс Дистрибьюшн)", услуга по отводу сточных вод</t>
  </si>
  <si>
    <t>Напорный коллектор х/ф канализ. от насосн. перекачки</t>
  </si>
  <si>
    <t>Договор заключен. Ожидаемая дата поставки 09.11.2022г.</t>
  </si>
  <si>
    <t>Договор заключен. Ожидаемая дата поставки 06.11.2022г.</t>
  </si>
  <si>
    <t>Договор заключен. Ожидаемая дата поставки 01.09.2022г.</t>
  </si>
  <si>
    <t xml:space="preserve">НАСОС МОЩНОСТЬ 630 КВТ 1500 ОБ/МИН НАПОР 90 ПОДАЧА 1620 М3/Ч </t>
  </si>
  <si>
    <t>Договор заключен, ведутся работы</t>
  </si>
  <si>
    <t>Разработка проектов «Установка приточно-вытяжной вентиляции"</t>
  </si>
  <si>
    <t>Ведутся процедуры по закупке товаров, работ и услуг.</t>
  </si>
  <si>
    <t>КОЛЕСО РАБОЧЕЕ ДЫМОСОСА ДН-18х2</t>
  </si>
  <si>
    <t>Внеплощ.сети т/трассы к стволу 74</t>
  </si>
  <si>
    <t>Ремонт насосного агрегата 1д630-90 с двигателем 250 квт 1500с</t>
  </si>
  <si>
    <t>ЗАДВИЖКА 30С41НЖ ДУ200 РУ16</t>
  </si>
  <si>
    <t>ЗАДВИЖКА 30С41НЖ ДУ250 РУ16</t>
  </si>
  <si>
    <t>Предприятие Теплоэнергетики  ТОО "Kazakhmys Distribution (Казахмыс Дистрибьюшн)", услуги Производство тепловой энергии</t>
  </si>
  <si>
    <t xml:space="preserve">Производство тепловой энергии </t>
  </si>
  <si>
    <t>Капитальный ремонт водогрейного котла ПТВП-100 №4</t>
  </si>
  <si>
    <t>котел</t>
  </si>
  <si>
    <t>Обеспечить надежное и бесперебойное производство тепловой энергии для потребителей;</t>
  </si>
  <si>
    <t>Капитальный ремонт водогрейного котла КВТК-100 №3</t>
  </si>
  <si>
    <t>Капитальный ремонт парового котла ДКВР 10/13 №1</t>
  </si>
  <si>
    <t>Реализация проекта "Инженерно-техническая укрепленность 
(ограждение периметра с контрольно-пропускными пунктами)
Тепловой станции №1"</t>
  </si>
  <si>
    <t>объект</t>
  </si>
  <si>
    <t>Реализация мерроприятий по рискам ТОО "Корпорация Казахмы</t>
  </si>
  <si>
    <t>Инженерно-техническая укрепленность ТС-2. Ограждение территории</t>
  </si>
  <si>
    <t>Инженерно-техническая укрепленность ВДН-2. Ограждение территории</t>
  </si>
  <si>
    <t>Инженерно-техническая укрепленность насосной станнин хозпитьевого водозабора кессонного типа</t>
  </si>
  <si>
    <t>Инженерно-техническая укрепленность Кенгирскин гидроузел</t>
  </si>
  <si>
    <t>Сетевой насос КРНА 660/300</t>
  </si>
  <si>
    <t>Бесперебойная подача питательной воды.</t>
  </si>
  <si>
    <t>Обеспечить надежное и бесперебойную  передачу, распределения и снабжения тепловой энергией для потребителей;</t>
  </si>
  <si>
    <t xml:space="preserve">Обеспечить надежное и бесперебойную подачу воды по распределительным сетям </t>
  </si>
  <si>
    <t xml:space="preserve">Обеспечить надежное и бесперебойную подачу воды по распределительным сетям (техническая вода) </t>
  </si>
  <si>
    <t xml:space="preserve">Обеспечить надежное и бесперебойную подачу воды по распределительным сетям (промышленная вода) </t>
  </si>
  <si>
    <t>Обеспечить надежное и бесперебойную услугу по отводу сточных вод</t>
  </si>
  <si>
    <t xml:space="preserve">По итогам проведения тендерных процедур </t>
  </si>
  <si>
    <t>План, тыс. тенге без НДС</t>
  </si>
  <si>
    <t>Факт, тыс. тенге без НДС</t>
  </si>
  <si>
    <t>отклонение, тыс. тенге без НДС</t>
  </si>
  <si>
    <t>Амортизация, тыс. тенге без НДС</t>
  </si>
  <si>
    <t>Прибыль,  тыс. тенге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</si>
</sst>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#,##0.00_ ;\-#,##0.00\ "/>
    <numFmt numFmtId="165" formatCode="0.0000"/>
    <numFmt numFmtId="166" formatCode="_-* #,##0\ _₽_-;\-* #,##0\ _₽_-;_-* &quot;-&quot;??\ _₽_-;_-@_-"/>
    <numFmt numFmtId="167" formatCode="0.000"/>
    <numFmt numFmtId="168" formatCode="_-* #,##0.0000\ _₽_-;\-* #,##0.0000\ _₽_-;_-* &quot;-&quot;??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72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/>
    <xf numFmtId="43" fontId="8" fillId="0" borderId="0" xfId="2" applyFont="1" applyAlignment="1"/>
    <xf numFmtId="0" fontId="6" fillId="0" borderId="0" xfId="0" applyFont="1" applyAlignment="1">
      <alignment horizontal="right"/>
    </xf>
    <xf numFmtId="43" fontId="6" fillId="0" borderId="0" xfId="2" applyFont="1" applyAlignment="1"/>
    <xf numFmtId="43" fontId="6" fillId="0" borderId="0" xfId="0" applyNumberFormat="1" applyFont="1" applyAlignment="1"/>
    <xf numFmtId="168" fontId="6" fillId="0" borderId="0" xfId="0" applyNumberFormat="1" applyFont="1" applyAlignment="1"/>
    <xf numFmtId="165" fontId="6" fillId="0" borderId="0" xfId="0" applyNumberFormat="1" applyFont="1" applyAlignment="1"/>
    <xf numFmtId="4" fontId="11" fillId="0" borderId="0" xfId="0" applyNumberFormat="1" applyFont="1" applyAlignment="1"/>
    <xf numFmtId="4" fontId="12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3" fontId="8" fillId="0" borderId="0" xfId="2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8" fillId="2" borderId="1" xfId="3" applyFont="1" applyFill="1" applyBorder="1" applyAlignment="1">
      <alignment horizontal="left" wrapText="1"/>
    </xf>
    <xf numFmtId="43" fontId="8" fillId="2" borderId="1" xfId="0" applyNumberFormat="1" applyFont="1" applyFill="1" applyBorder="1" applyAlignment="1"/>
    <xf numFmtId="4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3" fontId="8" fillId="0" borderId="0" xfId="0" applyNumberFormat="1" applyFont="1" applyAlignment="1">
      <alignment horizontal="center" wrapText="1"/>
    </xf>
    <xf numFmtId="164" fontId="8" fillId="0" borderId="0" xfId="2" applyNumberFormat="1" applyFont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3" fontId="8" fillId="2" borderId="1" xfId="3" applyFont="1" applyFill="1" applyBorder="1" applyAlignme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3" fontId="14" fillId="0" borderId="0" xfId="0" applyNumberFormat="1" applyFont="1"/>
    <xf numFmtId="4" fontId="6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43" fontId="6" fillId="0" borderId="0" xfId="2" applyFont="1"/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2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3" fontId="6" fillId="0" borderId="0" xfId="2" applyFont="1" applyAlignment="1">
      <alignment horizontal="center" wrapText="1"/>
    </xf>
    <xf numFmtId="43" fontId="8" fillId="2" borderId="1" xfId="1" applyFont="1" applyFill="1" applyBorder="1" applyAlignment="1"/>
    <xf numFmtId="4" fontId="6" fillId="0" borderId="1" xfId="0" applyNumberFormat="1" applyFont="1" applyBorder="1" applyAlignment="1">
      <alignment horizontal="center" vertical="center" wrapText="1"/>
    </xf>
    <xf numFmtId="43" fontId="6" fillId="0" borderId="0" xfId="0" applyNumberFormat="1" applyFont="1" applyAlignment="1">
      <alignment horizontal="center" wrapText="1"/>
    </xf>
    <xf numFmtId="3" fontId="11" fillId="0" borderId="0" xfId="0" applyNumberFormat="1" applyFont="1" applyAlignment="1"/>
    <xf numFmtId="4" fontId="6" fillId="0" borderId="0" xfId="0" applyNumberFormat="1" applyFont="1" applyAlignment="1"/>
    <xf numFmtId="43" fontId="6" fillId="2" borderId="1" xfId="2" applyFont="1" applyFill="1" applyBorder="1" applyAlignment="1">
      <alignment horizontal="center" wrapText="1"/>
    </xf>
    <xf numFmtId="0" fontId="13" fillId="0" borderId="0" xfId="0" applyFont="1" applyAlignment="1"/>
    <xf numFmtId="0" fontId="8" fillId="2" borderId="1" xfId="0" applyFont="1" applyFill="1" applyBorder="1" applyAlignment="1">
      <alignment horizontal="left" wrapText="1"/>
    </xf>
    <xf numFmtId="167" fontId="8" fillId="2" borderId="1" xfId="5" applyNumberFormat="1" applyFont="1" applyFill="1" applyBorder="1" applyAlignment="1">
      <alignment horizontal="left" wrapText="1"/>
    </xf>
    <xf numFmtId="4" fontId="6" fillId="0" borderId="0" xfId="0" applyNumberFormat="1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43" fontId="1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6" fontId="6" fillId="0" borderId="1" xfId="2" applyNumberFormat="1" applyFont="1" applyBorder="1" applyAlignment="1">
      <alignment horizontal="center"/>
    </xf>
    <xf numFmtId="43" fontId="6" fillId="0" borderId="1" xfId="2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3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8" fillId="2" borderId="3" xfId="4" applyFont="1" applyFill="1" applyBorder="1" applyAlignment="1"/>
    <xf numFmtId="0" fontId="6" fillId="2" borderId="3" xfId="0" applyFont="1" applyFill="1" applyBorder="1" applyAlignment="1">
      <alignment horizontal="left" wrapText="1"/>
    </xf>
    <xf numFmtId="166" fontId="6" fillId="0" borderId="3" xfId="2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0" borderId="1" xfId="2" applyFont="1" applyBorder="1" applyAlignment="1">
      <alignment horizontal="center" vertical="center"/>
    </xf>
    <xf numFmtId="43" fontId="6" fillId="0" borderId="1" xfId="2" applyFont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8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43" fontId="8" fillId="2" borderId="1" xfId="3" applyFont="1" applyFill="1" applyBorder="1" applyAlignment="1">
      <alignment horizontal="left" vertical="center" wrapText="1"/>
    </xf>
    <xf numFmtId="43" fontId="8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3" fontId="8" fillId="2" borderId="1" xfId="3" applyFont="1" applyFill="1" applyBorder="1" applyAlignment="1">
      <alignment vertical="center"/>
    </xf>
    <xf numFmtId="43" fontId="6" fillId="0" borderId="0" xfId="2" applyFont="1" applyAlignment="1">
      <alignment vertical="center"/>
    </xf>
    <xf numFmtId="0" fontId="8" fillId="2" borderId="1" xfId="4" applyFont="1" applyFill="1" applyBorder="1" applyAlignment="1">
      <alignment vertical="center"/>
    </xf>
    <xf numFmtId="43" fontId="8" fillId="2" borderId="1" xfId="1" applyFont="1" applyFill="1" applyBorder="1" applyAlignment="1">
      <alignment vertical="center"/>
    </xf>
    <xf numFmtId="43" fontId="8" fillId="0" borderId="0" xfId="2" applyFont="1" applyAlignment="1">
      <alignment horizontal="center" vertical="center" wrapText="1"/>
    </xf>
    <xf numFmtId="43" fontId="12" fillId="0" borderId="0" xfId="2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3" fontId="13" fillId="0" borderId="0" xfId="2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3" fontId="8" fillId="2" borderId="1" xfId="3" applyFont="1" applyFill="1" applyBorder="1" applyAlignment="1">
      <alignment vertical="center" wrapText="1"/>
    </xf>
    <xf numFmtId="10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3" fontId="8" fillId="0" borderId="0" xfId="2" applyFont="1" applyFill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67" fontId="8" fillId="2" borderId="1" xfId="5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6" fillId="0" borderId="6" xfId="2" applyFont="1" applyBorder="1" applyAlignment="1">
      <alignment horizontal="center" vertical="center" wrapText="1"/>
    </xf>
    <xf numFmtId="43" fontId="6" fillId="0" borderId="7" xfId="2" applyFont="1" applyBorder="1" applyAlignment="1">
      <alignment horizontal="center" vertical="center" wrapText="1"/>
    </xf>
    <xf numFmtId="43" fontId="6" fillId="0" borderId="5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0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43" fontId="8" fillId="2" borderId="1" xfId="2" applyFont="1" applyFill="1" applyBorder="1" applyAlignment="1">
      <alignment horizontal="center" vertical="center" wrapText="1"/>
    </xf>
    <xf numFmtId="166" fontId="8" fillId="2" borderId="1" xfId="2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 4 10" xfId="5"/>
    <cellStyle name="Обычный 4" xfId="4"/>
    <cellStyle name="Финансовый" xfId="2" builtinId="3"/>
    <cellStyle name="Финансовый 2" xfId="1"/>
    <cellStyle name="Финансов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narA\AppData\Local\Microsoft\Windows\INetCache\Content.Outlook\XUXM5IA1\&#1055;&#1086;&#1083;&#1091;&#1075;&#1086;&#1076;&#1080;&#1077;\&#1092;&#1086;&#1088;&#1084;&#1072;%20&#1087;&#1086;%20&#1080;&#1089;&#1087;&#1086;&#1083;&#1085;&#1077;&#1085;&#1080;&#1102;%20&#1048;&#1055;%202021%20&#1075;&#1086;&#1076;%20(&#1087;&#1086;&#1083;&#1091;&#1075;&#1086;&#1076;&#1080;&#1077;)%20&#1055;&#1069;&#1057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arB\Desktop\&#1054;&#1090;&#1095;&#1077;&#1090;%20&#1080;&#1089;&#1087;&#1086;&#1083;&#1085;&#1077;&#1085;&#1080;&#1103;%20&#1048;&#1055;%202021%20&#1075;&#1086;&#1076;&#1072;\&#1055;&#1086;&#1083;&#1091;&#1075;&#1086;&#1076;&#1080;&#1077;\&#1092;&#1086;&#1088;&#1084;&#1072;%20&#1087;&#1086;%20&#1080;&#1089;&#1087;&#1086;&#1083;&#1085;&#1077;&#1085;&#1080;&#1102;%20&#1048;&#1055;%202021%20&#1075;&#1086;&#1076;%20(&#1087;&#1086;&#1083;&#1091;&#1075;&#1086;&#1076;&#1080;&#1077;)%20&#1055;&#1069;&#105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для слайда1 "/>
    </sheetNames>
    <sheetDataSet>
      <sheetData sheetId="0">
        <row r="15">
          <cell r="L15" t="str">
            <v>отклонение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оэнергия"/>
      <sheetName val="для слайда1 "/>
      <sheetName val="для слайда 1 кв-л"/>
    </sheetNames>
    <sheetDataSet>
      <sheetData sheetId="0">
        <row r="15">
          <cell r="L15" t="str">
            <v>отклонение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175"/>
  <sheetViews>
    <sheetView tabSelected="1" topLeftCell="A10" zoomScale="60" zoomScaleNormal="60" workbookViewId="0">
      <selection activeCell="O19" sqref="O19:O27"/>
    </sheetView>
  </sheetViews>
  <sheetFormatPr defaultRowHeight="15.75" x14ac:dyDescent="0.25"/>
  <cols>
    <col min="1" max="2" width="9.140625" style="30"/>
    <col min="3" max="3" width="19.85546875" style="30" customWidth="1"/>
    <col min="4" max="4" width="44.140625" style="30" customWidth="1"/>
    <col min="5" max="9" width="9.140625" style="30"/>
    <col min="10" max="10" width="15.140625" style="30" customWidth="1"/>
    <col min="11" max="12" width="14.42578125" style="30" customWidth="1"/>
    <col min="13" max="13" width="16.42578125" style="30" customWidth="1"/>
    <col min="14" max="14" width="14.7109375" style="30" customWidth="1"/>
    <col min="15" max="15" width="16.140625" style="30" customWidth="1"/>
    <col min="16" max="16" width="10.85546875" style="30" customWidth="1"/>
    <col min="17" max="17" width="11" style="30" bestFit="1" customWidth="1"/>
    <col min="18" max="18" width="9.7109375" style="30" bestFit="1" customWidth="1"/>
    <col min="19" max="19" width="13" style="30" bestFit="1" customWidth="1"/>
    <col min="20" max="20" width="9.7109375" style="30" bestFit="1" customWidth="1"/>
    <col min="21" max="21" width="13" style="30" bestFit="1" customWidth="1"/>
    <col min="22" max="23" width="9.140625" style="30" customWidth="1"/>
    <col min="24" max="24" width="12" style="30" customWidth="1"/>
    <col min="25" max="25" width="13" style="30" bestFit="1" customWidth="1"/>
    <col min="26" max="26" width="25.28515625" style="30" bestFit="1" customWidth="1"/>
    <col min="27" max="27" width="42.7109375" style="30" customWidth="1"/>
    <col min="28" max="28" width="13.85546875" style="30" bestFit="1" customWidth="1"/>
    <col min="29" max="29" width="17.28515625" style="36" customWidth="1"/>
    <col min="30" max="30" width="17.28515625" style="30" customWidth="1"/>
    <col min="31" max="31" width="16.42578125" style="30" customWidth="1"/>
    <col min="32" max="16384" width="9.140625" style="30"/>
  </cols>
  <sheetData>
    <row r="1" spans="2:29" x14ac:dyDescent="0.25">
      <c r="Z1" s="31"/>
      <c r="AA1" s="3" t="s">
        <v>27</v>
      </c>
      <c r="AC1" s="30"/>
    </row>
    <row r="2" spans="2:29" x14ac:dyDescent="0.25">
      <c r="AA2" s="6" t="s">
        <v>28</v>
      </c>
      <c r="AC2" s="30"/>
    </row>
    <row r="3" spans="2:29" x14ac:dyDescent="0.25">
      <c r="AA3" s="32" t="s">
        <v>29</v>
      </c>
      <c r="AC3" s="30"/>
    </row>
    <row r="4" spans="2:29" x14ac:dyDescent="0.25">
      <c r="AA4" s="3" t="s">
        <v>30</v>
      </c>
      <c r="AC4" s="30"/>
    </row>
    <row r="5" spans="2:29" x14ac:dyDescent="0.25">
      <c r="AA5" s="3" t="s">
        <v>31</v>
      </c>
      <c r="AC5" s="30"/>
    </row>
    <row r="6" spans="2:29" x14ac:dyDescent="0.25">
      <c r="AA6" s="3"/>
      <c r="AC6" s="30"/>
    </row>
    <row r="7" spans="2:29" x14ac:dyDescent="0.25">
      <c r="K7" s="133" t="s">
        <v>32</v>
      </c>
      <c r="L7" s="133"/>
      <c r="M7" s="133"/>
      <c r="N7" s="133"/>
      <c r="O7" s="133"/>
      <c r="P7" s="133"/>
      <c r="Q7" s="133"/>
      <c r="AA7" s="3"/>
      <c r="AC7" s="30"/>
    </row>
    <row r="8" spans="2:29" x14ac:dyDescent="0.25">
      <c r="B8" s="133" t="s">
        <v>42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C8" s="30"/>
    </row>
    <row r="9" spans="2:29" x14ac:dyDescent="0.25">
      <c r="B9" s="134" t="s">
        <v>77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C9" s="30"/>
    </row>
    <row r="10" spans="2:29" x14ac:dyDescent="0.25">
      <c r="B10" s="133" t="s">
        <v>33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C10" s="30"/>
    </row>
    <row r="11" spans="2:29" x14ac:dyDescent="0.25">
      <c r="J11" s="33"/>
      <c r="AA11" s="3"/>
      <c r="AC11" s="30"/>
    </row>
    <row r="12" spans="2:29" x14ac:dyDescent="0.25">
      <c r="K12" s="34"/>
      <c r="AC12" s="30"/>
    </row>
    <row r="13" spans="2:29" ht="65.25" customHeight="1" x14ac:dyDescent="0.25">
      <c r="B13" s="132" t="s">
        <v>0</v>
      </c>
      <c r="C13" s="132" t="s">
        <v>1</v>
      </c>
      <c r="D13" s="132"/>
      <c r="E13" s="132"/>
      <c r="F13" s="132"/>
      <c r="G13" s="132"/>
      <c r="H13" s="132"/>
      <c r="I13" s="132" t="s">
        <v>2</v>
      </c>
      <c r="J13" s="132" t="s">
        <v>3</v>
      </c>
      <c r="K13" s="132"/>
      <c r="L13" s="132"/>
      <c r="M13" s="132"/>
      <c r="N13" s="132" t="s">
        <v>14</v>
      </c>
      <c r="O13" s="132"/>
      <c r="P13" s="132"/>
      <c r="Q13" s="132"/>
      <c r="R13" s="132" t="s">
        <v>15</v>
      </c>
      <c r="S13" s="132"/>
      <c r="T13" s="132"/>
      <c r="U13" s="132"/>
      <c r="V13" s="132"/>
      <c r="W13" s="132"/>
      <c r="X13" s="132"/>
      <c r="Y13" s="132"/>
      <c r="Z13" s="132" t="s">
        <v>16</v>
      </c>
      <c r="AA13" s="132" t="s">
        <v>17</v>
      </c>
      <c r="AC13" s="30"/>
    </row>
    <row r="14" spans="2:29" ht="57.75" customHeight="1" x14ac:dyDescent="0.25">
      <c r="B14" s="132"/>
      <c r="C14" s="132" t="s">
        <v>4</v>
      </c>
      <c r="D14" s="132" t="s">
        <v>5</v>
      </c>
      <c r="E14" s="132" t="s">
        <v>6</v>
      </c>
      <c r="F14" s="132" t="s">
        <v>7</v>
      </c>
      <c r="G14" s="132"/>
      <c r="H14" s="132" t="s">
        <v>8</v>
      </c>
      <c r="I14" s="132"/>
      <c r="J14" s="164" t="s">
        <v>99</v>
      </c>
      <c r="K14" s="164" t="s">
        <v>100</v>
      </c>
      <c r="L14" s="164" t="s">
        <v>101</v>
      </c>
      <c r="M14" s="132" t="s">
        <v>11</v>
      </c>
      <c r="N14" s="132" t="s">
        <v>18</v>
      </c>
      <c r="O14" s="132"/>
      <c r="P14" s="132" t="s">
        <v>19</v>
      </c>
      <c r="Q14" s="132" t="s">
        <v>20</v>
      </c>
      <c r="R14" s="132" t="s">
        <v>21</v>
      </c>
      <c r="S14" s="132"/>
      <c r="T14" s="132" t="s">
        <v>22</v>
      </c>
      <c r="U14" s="132"/>
      <c r="V14" s="132" t="s">
        <v>23</v>
      </c>
      <c r="W14" s="132"/>
      <c r="X14" s="132" t="s">
        <v>24</v>
      </c>
      <c r="Y14" s="132"/>
      <c r="Z14" s="132"/>
      <c r="AA14" s="132"/>
      <c r="AC14" s="30"/>
    </row>
    <row r="15" spans="2:29" ht="89.25" customHeight="1" x14ac:dyDescent="0.25">
      <c r="B15" s="132"/>
      <c r="C15" s="132"/>
      <c r="D15" s="132"/>
      <c r="E15" s="132"/>
      <c r="F15" s="132" t="s">
        <v>12</v>
      </c>
      <c r="G15" s="132" t="s">
        <v>13</v>
      </c>
      <c r="H15" s="132"/>
      <c r="I15" s="132"/>
      <c r="J15" s="165"/>
      <c r="K15" s="165"/>
      <c r="L15" s="165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C15" s="30"/>
    </row>
    <row r="16" spans="2:29" ht="84.75" customHeight="1" thickBot="1" x14ac:dyDescent="0.3">
      <c r="B16" s="132"/>
      <c r="C16" s="132"/>
      <c r="D16" s="132"/>
      <c r="E16" s="132"/>
      <c r="F16" s="132"/>
      <c r="G16" s="132"/>
      <c r="H16" s="132"/>
      <c r="I16" s="132"/>
      <c r="J16" s="166"/>
      <c r="K16" s="166"/>
      <c r="L16" s="166"/>
      <c r="M16" s="132"/>
      <c r="N16" s="171" t="s">
        <v>102</v>
      </c>
      <c r="O16" s="171" t="s">
        <v>103</v>
      </c>
      <c r="P16" s="132"/>
      <c r="Q16" s="132"/>
      <c r="R16" s="35" t="s">
        <v>25</v>
      </c>
      <c r="S16" s="35" t="s">
        <v>26</v>
      </c>
      <c r="T16" s="35" t="s">
        <v>25</v>
      </c>
      <c r="U16" s="35" t="s">
        <v>26</v>
      </c>
      <c r="V16" s="35" t="s">
        <v>12</v>
      </c>
      <c r="W16" s="35" t="s">
        <v>13</v>
      </c>
      <c r="X16" s="35" t="s">
        <v>25</v>
      </c>
      <c r="Y16" s="35" t="s">
        <v>26</v>
      </c>
      <c r="Z16" s="132"/>
      <c r="AA16" s="132"/>
    </row>
    <row r="17" spans="2:30" x14ac:dyDescent="0.25">
      <c r="B17" s="35">
        <v>1</v>
      </c>
      <c r="C17" s="35">
        <v>2</v>
      </c>
      <c r="D17" s="35">
        <v>3</v>
      </c>
      <c r="E17" s="35">
        <v>4</v>
      </c>
      <c r="F17" s="35">
        <v>5</v>
      </c>
      <c r="G17" s="35">
        <v>6</v>
      </c>
      <c r="H17" s="35">
        <v>7</v>
      </c>
      <c r="I17" s="35">
        <v>8</v>
      </c>
      <c r="J17" s="35">
        <v>9</v>
      </c>
      <c r="K17" s="35">
        <v>10</v>
      </c>
      <c r="L17" s="35">
        <v>11</v>
      </c>
      <c r="M17" s="35">
        <v>12</v>
      </c>
      <c r="N17" s="35">
        <v>13</v>
      </c>
      <c r="O17" s="35">
        <v>14</v>
      </c>
      <c r="P17" s="35">
        <v>15</v>
      </c>
      <c r="Q17" s="35">
        <v>16</v>
      </c>
      <c r="R17" s="35">
        <v>17</v>
      </c>
      <c r="S17" s="35">
        <v>18</v>
      </c>
      <c r="T17" s="35">
        <v>19</v>
      </c>
      <c r="U17" s="35">
        <v>20</v>
      </c>
      <c r="V17" s="35">
        <v>21</v>
      </c>
      <c r="W17" s="35">
        <v>22</v>
      </c>
      <c r="X17" s="35">
        <v>23</v>
      </c>
      <c r="Y17" s="35">
        <v>24</v>
      </c>
      <c r="Z17" s="35">
        <v>25</v>
      </c>
      <c r="AA17" s="35">
        <v>26</v>
      </c>
    </row>
    <row r="18" spans="2:30" s="40" customFormat="1" ht="22.5" customHeight="1" x14ac:dyDescent="0.25">
      <c r="B18" s="37"/>
      <c r="C18" s="139" t="s">
        <v>78</v>
      </c>
      <c r="D18" s="38" t="s">
        <v>34</v>
      </c>
      <c r="E18" s="37"/>
      <c r="F18" s="37"/>
      <c r="G18" s="37"/>
      <c r="H18" s="37"/>
      <c r="I18" s="37"/>
      <c r="J18" s="39">
        <f>SUM(J19:J27)</f>
        <v>1050277.1299999999</v>
      </c>
      <c r="K18" s="39">
        <f>SUM(K19:K27)</f>
        <v>48920.47</v>
      </c>
      <c r="L18" s="39">
        <f>SUM(L19:L27)</f>
        <v>1001356.6599999999</v>
      </c>
      <c r="M18" s="37"/>
      <c r="N18" s="51">
        <f>N19</f>
        <v>709190.5</v>
      </c>
      <c r="O18" s="51">
        <f>O19</f>
        <v>341086.63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C18" s="41"/>
    </row>
    <row r="19" spans="2:30" s="40" customFormat="1" ht="85.5" customHeight="1" x14ac:dyDescent="0.25">
      <c r="B19" s="37">
        <v>1</v>
      </c>
      <c r="C19" s="140"/>
      <c r="D19" s="42" t="s">
        <v>79</v>
      </c>
      <c r="E19" s="37" t="s">
        <v>80</v>
      </c>
      <c r="F19" s="37">
        <v>1</v>
      </c>
      <c r="G19" s="37"/>
      <c r="H19" s="37">
        <v>2022</v>
      </c>
      <c r="I19" s="37"/>
      <c r="J19" s="43">
        <f>161839.28/1.12</f>
        <v>144499.35714285713</v>
      </c>
      <c r="K19" s="44"/>
      <c r="L19" s="44">
        <f>J19-K19</f>
        <v>144499.35714285713</v>
      </c>
      <c r="M19" s="37" t="s">
        <v>69</v>
      </c>
      <c r="N19" s="142">
        <v>709190.5</v>
      </c>
      <c r="O19" s="145">
        <v>341086.63</v>
      </c>
      <c r="P19" s="94">
        <v>0</v>
      </c>
      <c r="Q19" s="94">
        <v>0</v>
      </c>
      <c r="R19" s="94">
        <v>0</v>
      </c>
      <c r="S19" s="95">
        <v>0</v>
      </c>
      <c r="T19" s="94">
        <v>73.362925929491951</v>
      </c>
      <c r="U19" s="94">
        <v>0</v>
      </c>
      <c r="V19" s="94">
        <v>0</v>
      </c>
      <c r="W19" s="94">
        <v>0</v>
      </c>
      <c r="X19" s="136">
        <v>70</v>
      </c>
      <c r="Y19" s="94">
        <v>0</v>
      </c>
      <c r="Z19" s="37" t="s">
        <v>69</v>
      </c>
      <c r="AA19" s="37" t="s">
        <v>81</v>
      </c>
      <c r="AC19" s="41"/>
      <c r="AD19" s="46"/>
    </row>
    <row r="20" spans="2:30" s="40" customFormat="1" ht="85.5" customHeight="1" x14ac:dyDescent="0.25">
      <c r="B20" s="37">
        <v>2</v>
      </c>
      <c r="C20" s="140"/>
      <c r="D20" s="42" t="s">
        <v>82</v>
      </c>
      <c r="E20" s="37" t="s">
        <v>80</v>
      </c>
      <c r="F20" s="37">
        <v>1</v>
      </c>
      <c r="G20" s="37"/>
      <c r="H20" s="37">
        <v>2022</v>
      </c>
      <c r="I20" s="37"/>
      <c r="J20" s="43">
        <f>191898.95/1.12</f>
        <v>171338.34821428571</v>
      </c>
      <c r="K20" s="44">
        <v>48920.47</v>
      </c>
      <c r="L20" s="44">
        <f t="shared" ref="L20:L27" si="0">J20-K20</f>
        <v>122417.87821428571</v>
      </c>
      <c r="M20" s="37" t="s">
        <v>69</v>
      </c>
      <c r="N20" s="143"/>
      <c r="O20" s="146"/>
      <c r="P20" s="94">
        <v>0</v>
      </c>
      <c r="Q20" s="94">
        <v>0</v>
      </c>
      <c r="R20" s="94">
        <v>0</v>
      </c>
      <c r="S20" s="95">
        <v>0</v>
      </c>
      <c r="T20" s="94">
        <v>85.567008070771067</v>
      </c>
      <c r="U20" s="94">
        <v>0</v>
      </c>
      <c r="V20" s="94">
        <v>0</v>
      </c>
      <c r="W20" s="94">
        <v>0</v>
      </c>
      <c r="X20" s="137"/>
      <c r="Y20" s="94">
        <v>0</v>
      </c>
      <c r="Z20" s="37" t="s">
        <v>69</v>
      </c>
      <c r="AA20" s="37" t="s">
        <v>81</v>
      </c>
      <c r="AC20" s="41"/>
      <c r="AD20" s="46"/>
    </row>
    <row r="21" spans="2:30" s="40" customFormat="1" ht="85.5" customHeight="1" x14ac:dyDescent="0.25">
      <c r="B21" s="37">
        <v>3</v>
      </c>
      <c r="C21" s="140"/>
      <c r="D21" s="42" t="s">
        <v>83</v>
      </c>
      <c r="E21" s="37" t="s">
        <v>80</v>
      </c>
      <c r="F21" s="37">
        <v>1</v>
      </c>
      <c r="G21" s="37"/>
      <c r="H21" s="37">
        <v>2022</v>
      </c>
      <c r="I21" s="37"/>
      <c r="J21" s="44">
        <v>60320</v>
      </c>
      <c r="K21" s="44"/>
      <c r="L21" s="44">
        <f>J21-K21</f>
        <v>60320</v>
      </c>
      <c r="M21" s="45" t="s">
        <v>71</v>
      </c>
      <c r="N21" s="143"/>
      <c r="O21" s="146"/>
      <c r="P21" s="94">
        <v>0</v>
      </c>
      <c r="Q21" s="94">
        <v>0</v>
      </c>
      <c r="R21" s="94">
        <v>0</v>
      </c>
      <c r="S21" s="95">
        <v>0</v>
      </c>
      <c r="T21" s="94">
        <v>0</v>
      </c>
      <c r="U21" s="94">
        <v>0</v>
      </c>
      <c r="V21" s="94">
        <v>0</v>
      </c>
      <c r="W21" s="94">
        <v>0</v>
      </c>
      <c r="X21" s="137"/>
      <c r="Y21" s="94">
        <v>0</v>
      </c>
      <c r="Z21" s="45" t="str">
        <f>M21</f>
        <v>Ведутся процедуры по закупке товаров, работ и услуг.</v>
      </c>
      <c r="AA21" s="37" t="s">
        <v>81</v>
      </c>
      <c r="AC21" s="41"/>
      <c r="AD21" s="46"/>
    </row>
    <row r="22" spans="2:30" s="40" customFormat="1" ht="85.5" customHeight="1" x14ac:dyDescent="0.25">
      <c r="B22" s="37">
        <v>4</v>
      </c>
      <c r="C22" s="140"/>
      <c r="D22" s="42" t="s">
        <v>84</v>
      </c>
      <c r="E22" s="37" t="s">
        <v>85</v>
      </c>
      <c r="F22" s="37">
        <v>1</v>
      </c>
      <c r="G22" s="37"/>
      <c r="H22" s="37">
        <v>2022</v>
      </c>
      <c r="I22" s="37"/>
      <c r="J22" s="43">
        <f>71969.68/1.12</f>
        <v>64258.642857142848</v>
      </c>
      <c r="K22" s="44"/>
      <c r="L22" s="44">
        <f t="shared" si="0"/>
        <v>64258.642857142848</v>
      </c>
      <c r="M22" s="47" t="s">
        <v>69</v>
      </c>
      <c r="N22" s="143"/>
      <c r="O22" s="146"/>
      <c r="P22" s="94">
        <v>0</v>
      </c>
      <c r="Q22" s="94">
        <v>0</v>
      </c>
      <c r="R22" s="94">
        <v>70</v>
      </c>
      <c r="S22" s="95">
        <v>0</v>
      </c>
      <c r="T22" s="94">
        <v>77.126877540152051</v>
      </c>
      <c r="U22" s="94">
        <v>0</v>
      </c>
      <c r="V22" s="94">
        <v>0</v>
      </c>
      <c r="W22" s="94">
        <v>0</v>
      </c>
      <c r="X22" s="137"/>
      <c r="Y22" s="94">
        <v>0</v>
      </c>
      <c r="Z22" s="37" t="s">
        <v>69</v>
      </c>
      <c r="AA22" s="37" t="s">
        <v>86</v>
      </c>
      <c r="AC22" s="41"/>
      <c r="AD22" s="46"/>
    </row>
    <row r="23" spans="2:30" s="40" customFormat="1" ht="85.5" customHeight="1" x14ac:dyDescent="0.25">
      <c r="B23" s="37">
        <v>5</v>
      </c>
      <c r="C23" s="140"/>
      <c r="D23" s="42" t="s">
        <v>87</v>
      </c>
      <c r="E23" s="37" t="s">
        <v>85</v>
      </c>
      <c r="F23" s="37">
        <v>1</v>
      </c>
      <c r="G23" s="37"/>
      <c r="H23" s="37">
        <v>2022</v>
      </c>
      <c r="I23" s="37"/>
      <c r="J23" s="44">
        <v>59501.02</v>
      </c>
      <c r="K23" s="44"/>
      <c r="L23" s="44">
        <f t="shared" si="0"/>
        <v>59501.02</v>
      </c>
      <c r="M23" s="45" t="s">
        <v>71</v>
      </c>
      <c r="N23" s="143"/>
      <c r="O23" s="146"/>
      <c r="P23" s="94">
        <v>0</v>
      </c>
      <c r="Q23" s="94">
        <v>0</v>
      </c>
      <c r="R23" s="94">
        <v>0</v>
      </c>
      <c r="S23" s="95">
        <v>0</v>
      </c>
      <c r="T23" s="94">
        <v>0</v>
      </c>
      <c r="U23" s="94">
        <v>0</v>
      </c>
      <c r="V23" s="94">
        <v>0</v>
      </c>
      <c r="W23" s="94">
        <v>0</v>
      </c>
      <c r="X23" s="137"/>
      <c r="Y23" s="94">
        <v>0</v>
      </c>
      <c r="Z23" s="45" t="str">
        <f>M23</f>
        <v>Ведутся процедуры по закупке товаров, работ и услуг.</v>
      </c>
      <c r="AA23" s="37" t="s">
        <v>86</v>
      </c>
      <c r="AC23" s="41"/>
      <c r="AD23" s="46"/>
    </row>
    <row r="24" spans="2:30" s="40" customFormat="1" ht="85.5" customHeight="1" x14ac:dyDescent="0.25">
      <c r="B24" s="37">
        <v>6</v>
      </c>
      <c r="C24" s="140"/>
      <c r="D24" s="42" t="s">
        <v>88</v>
      </c>
      <c r="E24" s="37" t="s">
        <v>85</v>
      </c>
      <c r="F24" s="37">
        <v>1</v>
      </c>
      <c r="G24" s="37"/>
      <c r="H24" s="37">
        <v>2022</v>
      </c>
      <c r="I24" s="37"/>
      <c r="J24" s="44">
        <v>46116.89</v>
      </c>
      <c r="K24" s="44"/>
      <c r="L24" s="44">
        <f t="shared" si="0"/>
        <v>46116.89</v>
      </c>
      <c r="M24" s="45" t="s">
        <v>71</v>
      </c>
      <c r="N24" s="143"/>
      <c r="O24" s="146"/>
      <c r="P24" s="94">
        <v>0</v>
      </c>
      <c r="Q24" s="94">
        <v>0</v>
      </c>
      <c r="R24" s="94">
        <v>0</v>
      </c>
      <c r="S24" s="95">
        <v>0</v>
      </c>
      <c r="T24" s="94">
        <v>0</v>
      </c>
      <c r="U24" s="94">
        <v>0</v>
      </c>
      <c r="V24" s="94">
        <v>0</v>
      </c>
      <c r="W24" s="94">
        <v>0</v>
      </c>
      <c r="X24" s="137"/>
      <c r="Y24" s="94">
        <v>0</v>
      </c>
      <c r="Z24" s="45" t="str">
        <f t="shared" ref="Z24:Z27" si="1">M24</f>
        <v>Ведутся процедуры по закупке товаров, работ и услуг.</v>
      </c>
      <c r="AA24" s="37" t="s">
        <v>86</v>
      </c>
      <c r="AC24" s="41"/>
      <c r="AD24" s="46"/>
    </row>
    <row r="25" spans="2:30" s="40" customFormat="1" ht="85.5" customHeight="1" x14ac:dyDescent="0.25">
      <c r="B25" s="37">
        <v>7</v>
      </c>
      <c r="C25" s="140"/>
      <c r="D25" s="42" t="s">
        <v>89</v>
      </c>
      <c r="E25" s="37" t="s">
        <v>85</v>
      </c>
      <c r="F25" s="37">
        <v>1</v>
      </c>
      <c r="G25" s="37"/>
      <c r="H25" s="37">
        <v>2022</v>
      </c>
      <c r="I25" s="37"/>
      <c r="J25" s="44">
        <v>155371.99</v>
      </c>
      <c r="K25" s="44"/>
      <c r="L25" s="44">
        <f t="shared" si="0"/>
        <v>155371.99</v>
      </c>
      <c r="M25" s="45" t="s">
        <v>71</v>
      </c>
      <c r="N25" s="143"/>
      <c r="O25" s="146"/>
      <c r="P25" s="94">
        <v>0</v>
      </c>
      <c r="Q25" s="94">
        <v>0</v>
      </c>
      <c r="R25" s="94">
        <v>0</v>
      </c>
      <c r="S25" s="95">
        <v>0</v>
      </c>
      <c r="T25" s="94">
        <v>0</v>
      </c>
      <c r="U25" s="94">
        <v>0</v>
      </c>
      <c r="V25" s="94">
        <v>0</v>
      </c>
      <c r="W25" s="94">
        <v>0</v>
      </c>
      <c r="X25" s="137"/>
      <c r="Y25" s="94">
        <v>0</v>
      </c>
      <c r="Z25" s="45" t="str">
        <f t="shared" si="1"/>
        <v>Ведутся процедуры по закупке товаров, работ и услуг.</v>
      </c>
      <c r="AA25" s="37" t="s">
        <v>86</v>
      </c>
      <c r="AC25" s="41"/>
      <c r="AD25" s="46"/>
    </row>
    <row r="26" spans="2:30" s="40" customFormat="1" ht="85.5" customHeight="1" x14ac:dyDescent="0.25">
      <c r="B26" s="37">
        <v>8</v>
      </c>
      <c r="C26" s="140"/>
      <c r="D26" s="48" t="s">
        <v>90</v>
      </c>
      <c r="E26" s="37" t="s">
        <v>85</v>
      </c>
      <c r="F26" s="37">
        <v>1</v>
      </c>
      <c r="G26" s="37"/>
      <c r="H26" s="37">
        <v>2022</v>
      </c>
      <c r="I26" s="37"/>
      <c r="J26" s="44">
        <v>203244.89178571416</v>
      </c>
      <c r="K26" s="44"/>
      <c r="L26" s="44">
        <f t="shared" si="0"/>
        <v>203244.89178571416</v>
      </c>
      <c r="M26" s="45" t="s">
        <v>71</v>
      </c>
      <c r="N26" s="143"/>
      <c r="O26" s="146"/>
      <c r="P26" s="94">
        <v>0</v>
      </c>
      <c r="Q26" s="94">
        <v>0</v>
      </c>
      <c r="R26" s="94">
        <v>0</v>
      </c>
      <c r="S26" s="95">
        <v>0</v>
      </c>
      <c r="T26" s="94">
        <v>0</v>
      </c>
      <c r="U26" s="94">
        <v>0</v>
      </c>
      <c r="V26" s="94">
        <v>0</v>
      </c>
      <c r="W26" s="94">
        <v>0</v>
      </c>
      <c r="X26" s="137"/>
      <c r="Y26" s="94">
        <v>0</v>
      </c>
      <c r="Z26" s="45" t="str">
        <f t="shared" si="1"/>
        <v>Ведутся процедуры по закупке товаров, работ и услуг.</v>
      </c>
      <c r="AA26" s="37" t="s">
        <v>86</v>
      </c>
      <c r="AC26" s="41"/>
      <c r="AD26" s="46"/>
    </row>
    <row r="27" spans="2:30" s="40" customFormat="1" ht="85.5" customHeight="1" x14ac:dyDescent="0.25">
      <c r="B27" s="37">
        <v>9</v>
      </c>
      <c r="C27" s="141"/>
      <c r="D27" s="42" t="s">
        <v>91</v>
      </c>
      <c r="E27" s="37" t="s">
        <v>36</v>
      </c>
      <c r="F27" s="37">
        <v>1</v>
      </c>
      <c r="G27" s="37"/>
      <c r="H27" s="37">
        <v>2022</v>
      </c>
      <c r="I27" s="37"/>
      <c r="J27" s="44">
        <v>145625.99</v>
      </c>
      <c r="K27" s="44"/>
      <c r="L27" s="44">
        <f t="shared" si="0"/>
        <v>145625.99</v>
      </c>
      <c r="M27" s="45" t="s">
        <v>71</v>
      </c>
      <c r="N27" s="144"/>
      <c r="O27" s="147"/>
      <c r="P27" s="94">
        <v>0</v>
      </c>
      <c r="Q27" s="94">
        <v>0</v>
      </c>
      <c r="R27" s="94">
        <v>0</v>
      </c>
      <c r="S27" s="95">
        <v>0</v>
      </c>
      <c r="T27" s="94">
        <v>0</v>
      </c>
      <c r="U27" s="94">
        <v>0</v>
      </c>
      <c r="V27" s="94">
        <v>0</v>
      </c>
      <c r="W27" s="94">
        <v>0</v>
      </c>
      <c r="X27" s="138"/>
      <c r="Y27" s="94">
        <v>0</v>
      </c>
      <c r="Z27" s="45" t="str">
        <f t="shared" si="1"/>
        <v>Ведутся процедуры по закупке товаров, работ и услуг.</v>
      </c>
      <c r="AA27" s="45" t="s">
        <v>92</v>
      </c>
      <c r="AC27" s="41"/>
      <c r="AD27" s="46"/>
    </row>
    <row r="29" spans="2:30" s="40" customFormat="1" x14ac:dyDescent="0.25">
      <c r="O29" s="49"/>
      <c r="AC29" s="41"/>
    </row>
    <row r="30" spans="2:30" s="40" customFormat="1" x14ac:dyDescent="0.25">
      <c r="K30" s="49"/>
      <c r="N30" s="49"/>
      <c r="O30" s="49"/>
      <c r="AC30" s="41"/>
    </row>
    <row r="31" spans="2:30" s="40" customFormat="1" x14ac:dyDescent="0.25">
      <c r="J31" s="49"/>
      <c r="L31" s="49"/>
      <c r="N31" s="49"/>
      <c r="AC31" s="41"/>
    </row>
    <row r="32" spans="2:30" s="40" customFormat="1" x14ac:dyDescent="0.25">
      <c r="J32" s="49"/>
      <c r="L32" s="49"/>
      <c r="AC32" s="41"/>
    </row>
    <row r="33" spans="10:29" s="40" customFormat="1" x14ac:dyDescent="0.25">
      <c r="J33" s="49"/>
      <c r="AC33" s="41"/>
    </row>
    <row r="34" spans="10:29" s="40" customFormat="1" x14ac:dyDescent="0.25">
      <c r="K34" s="49"/>
      <c r="AC34" s="41"/>
    </row>
    <row r="35" spans="10:29" s="40" customFormat="1" x14ac:dyDescent="0.25">
      <c r="L35" s="50"/>
      <c r="AC35" s="41"/>
    </row>
    <row r="36" spans="10:29" s="40" customFormat="1" x14ac:dyDescent="0.25">
      <c r="K36" s="49"/>
      <c r="AC36" s="41"/>
    </row>
    <row r="37" spans="10:29" s="40" customFormat="1" x14ac:dyDescent="0.25">
      <c r="K37" s="49"/>
      <c r="AC37" s="41"/>
    </row>
    <row r="38" spans="10:29" s="40" customFormat="1" x14ac:dyDescent="0.25">
      <c r="K38" s="49"/>
      <c r="AC38" s="41"/>
    </row>
    <row r="39" spans="10:29" s="40" customFormat="1" x14ac:dyDescent="0.25">
      <c r="AC39" s="41"/>
    </row>
    <row r="40" spans="10:29" s="40" customFormat="1" x14ac:dyDescent="0.25">
      <c r="AC40" s="41"/>
    </row>
    <row r="41" spans="10:29" s="40" customFormat="1" x14ac:dyDescent="0.25">
      <c r="AC41" s="41"/>
    </row>
    <row r="42" spans="10:29" s="40" customFormat="1" x14ac:dyDescent="0.25">
      <c r="AC42" s="41"/>
    </row>
    <row r="43" spans="10:29" s="40" customFormat="1" x14ac:dyDescent="0.25">
      <c r="AC43" s="41"/>
    </row>
    <row r="44" spans="10:29" s="40" customFormat="1" x14ac:dyDescent="0.25">
      <c r="AC44" s="41"/>
    </row>
    <row r="45" spans="10:29" s="40" customFormat="1" x14ac:dyDescent="0.25">
      <c r="AC45" s="41"/>
    </row>
    <row r="46" spans="10:29" s="40" customFormat="1" x14ac:dyDescent="0.25">
      <c r="AC46" s="41"/>
    </row>
    <row r="47" spans="10:29" s="40" customFormat="1" x14ac:dyDescent="0.25">
      <c r="AC47" s="41"/>
    </row>
    <row r="48" spans="10:29" s="40" customFormat="1" x14ac:dyDescent="0.25">
      <c r="AC48" s="41"/>
    </row>
    <row r="49" spans="29:29" s="40" customFormat="1" x14ac:dyDescent="0.25">
      <c r="AC49" s="41"/>
    </row>
    <row r="50" spans="29:29" s="40" customFormat="1" x14ac:dyDescent="0.25">
      <c r="AC50" s="41"/>
    </row>
    <row r="51" spans="29:29" s="40" customFormat="1" x14ac:dyDescent="0.25">
      <c r="AC51" s="41"/>
    </row>
    <row r="52" spans="29:29" s="40" customFormat="1" x14ac:dyDescent="0.25">
      <c r="AC52" s="41"/>
    </row>
    <row r="53" spans="29:29" s="40" customFormat="1" x14ac:dyDescent="0.25">
      <c r="AC53" s="41"/>
    </row>
    <row r="54" spans="29:29" s="40" customFormat="1" x14ac:dyDescent="0.25">
      <c r="AC54" s="41"/>
    </row>
    <row r="55" spans="29:29" s="40" customFormat="1" x14ac:dyDescent="0.25">
      <c r="AC55" s="41"/>
    </row>
    <row r="56" spans="29:29" s="40" customFormat="1" x14ac:dyDescent="0.25">
      <c r="AC56" s="41"/>
    </row>
    <row r="57" spans="29:29" s="40" customFormat="1" x14ac:dyDescent="0.25">
      <c r="AC57" s="41"/>
    </row>
    <row r="58" spans="29:29" s="40" customFormat="1" x14ac:dyDescent="0.25">
      <c r="AC58" s="41"/>
    </row>
    <row r="59" spans="29:29" s="40" customFormat="1" x14ac:dyDescent="0.25">
      <c r="AC59" s="41"/>
    </row>
    <row r="60" spans="29:29" s="40" customFormat="1" x14ac:dyDescent="0.25">
      <c r="AC60" s="41"/>
    </row>
    <row r="61" spans="29:29" s="40" customFormat="1" x14ac:dyDescent="0.25">
      <c r="AC61" s="41"/>
    </row>
    <row r="62" spans="29:29" s="40" customFormat="1" x14ac:dyDescent="0.25">
      <c r="AC62" s="41"/>
    </row>
    <row r="63" spans="29:29" s="40" customFormat="1" x14ac:dyDescent="0.25">
      <c r="AC63" s="41"/>
    </row>
    <row r="64" spans="29:29" s="40" customFormat="1" x14ac:dyDescent="0.25">
      <c r="AC64" s="41"/>
    </row>
    <row r="65" spans="29:29" s="40" customFormat="1" x14ac:dyDescent="0.25">
      <c r="AC65" s="41"/>
    </row>
    <row r="66" spans="29:29" s="40" customFormat="1" x14ac:dyDescent="0.25">
      <c r="AC66" s="41"/>
    </row>
    <row r="67" spans="29:29" s="40" customFormat="1" x14ac:dyDescent="0.25">
      <c r="AC67" s="41"/>
    </row>
    <row r="68" spans="29:29" s="40" customFormat="1" x14ac:dyDescent="0.25">
      <c r="AC68" s="41"/>
    </row>
    <row r="69" spans="29:29" s="40" customFormat="1" x14ac:dyDescent="0.25">
      <c r="AC69" s="41"/>
    </row>
    <row r="70" spans="29:29" s="40" customFormat="1" x14ac:dyDescent="0.25">
      <c r="AC70" s="41"/>
    </row>
    <row r="71" spans="29:29" s="40" customFormat="1" x14ac:dyDescent="0.25">
      <c r="AC71" s="41"/>
    </row>
    <row r="72" spans="29:29" s="40" customFormat="1" x14ac:dyDescent="0.25">
      <c r="AC72" s="41"/>
    </row>
    <row r="73" spans="29:29" s="40" customFormat="1" x14ac:dyDescent="0.25">
      <c r="AC73" s="41"/>
    </row>
    <row r="74" spans="29:29" s="40" customFormat="1" x14ac:dyDescent="0.25">
      <c r="AC74" s="41"/>
    </row>
    <row r="75" spans="29:29" s="40" customFormat="1" x14ac:dyDescent="0.25">
      <c r="AC75" s="41"/>
    </row>
    <row r="76" spans="29:29" s="40" customFormat="1" x14ac:dyDescent="0.25">
      <c r="AC76" s="41"/>
    </row>
    <row r="77" spans="29:29" s="40" customFormat="1" x14ac:dyDescent="0.25">
      <c r="AC77" s="41"/>
    </row>
    <row r="78" spans="29:29" s="40" customFormat="1" x14ac:dyDescent="0.25">
      <c r="AC78" s="41"/>
    </row>
    <row r="79" spans="29:29" s="40" customFormat="1" x14ac:dyDescent="0.25">
      <c r="AC79" s="41"/>
    </row>
    <row r="80" spans="29:29" s="40" customFormat="1" x14ac:dyDescent="0.25">
      <c r="AC80" s="41"/>
    </row>
    <row r="81" spans="29:29" s="40" customFormat="1" x14ac:dyDescent="0.25">
      <c r="AC81" s="41"/>
    </row>
    <row r="82" spans="29:29" s="40" customFormat="1" x14ac:dyDescent="0.25">
      <c r="AC82" s="41"/>
    </row>
    <row r="83" spans="29:29" s="40" customFormat="1" x14ac:dyDescent="0.25">
      <c r="AC83" s="41"/>
    </row>
    <row r="84" spans="29:29" s="40" customFormat="1" x14ac:dyDescent="0.25">
      <c r="AC84" s="41"/>
    </row>
    <row r="85" spans="29:29" s="40" customFormat="1" x14ac:dyDescent="0.25">
      <c r="AC85" s="41"/>
    </row>
    <row r="86" spans="29:29" s="40" customFormat="1" x14ac:dyDescent="0.25">
      <c r="AC86" s="41"/>
    </row>
    <row r="87" spans="29:29" s="40" customFormat="1" x14ac:dyDescent="0.25">
      <c r="AC87" s="41"/>
    </row>
    <row r="88" spans="29:29" s="40" customFormat="1" x14ac:dyDescent="0.25">
      <c r="AC88" s="41"/>
    </row>
    <row r="89" spans="29:29" s="40" customFormat="1" x14ac:dyDescent="0.25">
      <c r="AC89" s="41"/>
    </row>
    <row r="90" spans="29:29" s="40" customFormat="1" x14ac:dyDescent="0.25">
      <c r="AC90" s="41"/>
    </row>
    <row r="91" spans="29:29" s="40" customFormat="1" x14ac:dyDescent="0.25">
      <c r="AC91" s="41"/>
    </row>
    <row r="92" spans="29:29" s="40" customFormat="1" x14ac:dyDescent="0.25">
      <c r="AC92" s="41"/>
    </row>
    <row r="93" spans="29:29" s="40" customFormat="1" x14ac:dyDescent="0.25">
      <c r="AC93" s="41"/>
    </row>
    <row r="94" spans="29:29" s="40" customFormat="1" x14ac:dyDescent="0.25">
      <c r="AC94" s="41"/>
    </row>
    <row r="95" spans="29:29" s="40" customFormat="1" x14ac:dyDescent="0.25">
      <c r="AC95" s="41"/>
    </row>
    <row r="96" spans="29:29" s="40" customFormat="1" x14ac:dyDescent="0.25">
      <c r="AC96" s="41"/>
    </row>
    <row r="97" spans="29:29" s="40" customFormat="1" x14ac:dyDescent="0.25">
      <c r="AC97" s="41"/>
    </row>
    <row r="98" spans="29:29" s="40" customFormat="1" x14ac:dyDescent="0.25">
      <c r="AC98" s="41"/>
    </row>
    <row r="99" spans="29:29" s="40" customFormat="1" x14ac:dyDescent="0.25">
      <c r="AC99" s="41"/>
    </row>
    <row r="100" spans="29:29" s="40" customFormat="1" x14ac:dyDescent="0.25">
      <c r="AC100" s="41"/>
    </row>
    <row r="101" spans="29:29" s="40" customFormat="1" x14ac:dyDescent="0.25">
      <c r="AC101" s="41"/>
    </row>
    <row r="102" spans="29:29" s="40" customFormat="1" x14ac:dyDescent="0.25">
      <c r="AC102" s="41"/>
    </row>
    <row r="103" spans="29:29" s="40" customFormat="1" x14ac:dyDescent="0.25">
      <c r="AC103" s="41"/>
    </row>
    <row r="104" spans="29:29" s="40" customFormat="1" x14ac:dyDescent="0.25">
      <c r="AC104" s="41"/>
    </row>
    <row r="105" spans="29:29" s="40" customFormat="1" x14ac:dyDescent="0.25">
      <c r="AC105" s="41"/>
    </row>
    <row r="106" spans="29:29" s="40" customFormat="1" x14ac:dyDescent="0.25">
      <c r="AC106" s="41"/>
    </row>
    <row r="107" spans="29:29" s="40" customFormat="1" x14ac:dyDescent="0.25">
      <c r="AC107" s="41"/>
    </row>
    <row r="108" spans="29:29" s="40" customFormat="1" x14ac:dyDescent="0.25">
      <c r="AC108" s="41"/>
    </row>
    <row r="109" spans="29:29" s="40" customFormat="1" x14ac:dyDescent="0.25">
      <c r="AC109" s="41"/>
    </row>
    <row r="110" spans="29:29" s="40" customFormat="1" x14ac:dyDescent="0.25">
      <c r="AC110" s="41"/>
    </row>
    <row r="111" spans="29:29" s="40" customFormat="1" x14ac:dyDescent="0.25">
      <c r="AC111" s="41"/>
    </row>
    <row r="112" spans="29:29" s="40" customFormat="1" x14ac:dyDescent="0.25">
      <c r="AC112" s="41"/>
    </row>
    <row r="113" spans="29:29" s="40" customFormat="1" x14ac:dyDescent="0.25">
      <c r="AC113" s="41"/>
    </row>
    <row r="114" spans="29:29" s="40" customFormat="1" x14ac:dyDescent="0.25">
      <c r="AC114" s="41"/>
    </row>
    <row r="115" spans="29:29" s="40" customFormat="1" x14ac:dyDescent="0.25">
      <c r="AC115" s="41"/>
    </row>
    <row r="116" spans="29:29" s="40" customFormat="1" x14ac:dyDescent="0.25">
      <c r="AC116" s="41"/>
    </row>
    <row r="117" spans="29:29" s="40" customFormat="1" x14ac:dyDescent="0.25">
      <c r="AC117" s="41"/>
    </row>
    <row r="118" spans="29:29" s="40" customFormat="1" x14ac:dyDescent="0.25">
      <c r="AC118" s="41"/>
    </row>
    <row r="119" spans="29:29" s="40" customFormat="1" x14ac:dyDescent="0.25">
      <c r="AC119" s="41"/>
    </row>
    <row r="120" spans="29:29" s="40" customFormat="1" x14ac:dyDescent="0.25">
      <c r="AC120" s="41"/>
    </row>
    <row r="121" spans="29:29" s="40" customFormat="1" x14ac:dyDescent="0.25">
      <c r="AC121" s="41"/>
    </row>
    <row r="122" spans="29:29" s="40" customFormat="1" x14ac:dyDescent="0.25">
      <c r="AC122" s="41"/>
    </row>
    <row r="123" spans="29:29" s="40" customFormat="1" x14ac:dyDescent="0.25">
      <c r="AC123" s="41"/>
    </row>
    <row r="124" spans="29:29" s="40" customFormat="1" x14ac:dyDescent="0.25">
      <c r="AC124" s="41"/>
    </row>
    <row r="125" spans="29:29" s="40" customFormat="1" x14ac:dyDescent="0.25">
      <c r="AC125" s="41"/>
    </row>
    <row r="126" spans="29:29" s="40" customFormat="1" x14ac:dyDescent="0.25">
      <c r="AC126" s="41"/>
    </row>
    <row r="127" spans="29:29" s="40" customFormat="1" x14ac:dyDescent="0.25">
      <c r="AC127" s="41"/>
    </row>
    <row r="128" spans="29:29" s="40" customFormat="1" x14ac:dyDescent="0.25">
      <c r="AC128" s="41"/>
    </row>
    <row r="129" spans="29:29" s="40" customFormat="1" x14ac:dyDescent="0.25">
      <c r="AC129" s="41"/>
    </row>
    <row r="130" spans="29:29" s="40" customFormat="1" x14ac:dyDescent="0.25">
      <c r="AC130" s="41"/>
    </row>
    <row r="131" spans="29:29" s="40" customFormat="1" x14ac:dyDescent="0.25">
      <c r="AC131" s="41"/>
    </row>
    <row r="132" spans="29:29" s="40" customFormat="1" x14ac:dyDescent="0.25">
      <c r="AC132" s="41"/>
    </row>
    <row r="133" spans="29:29" s="40" customFormat="1" x14ac:dyDescent="0.25">
      <c r="AC133" s="41"/>
    </row>
    <row r="134" spans="29:29" s="40" customFormat="1" x14ac:dyDescent="0.25">
      <c r="AC134" s="41"/>
    </row>
    <row r="135" spans="29:29" s="40" customFormat="1" x14ac:dyDescent="0.25">
      <c r="AC135" s="41"/>
    </row>
    <row r="136" spans="29:29" s="40" customFormat="1" x14ac:dyDescent="0.25">
      <c r="AC136" s="41"/>
    </row>
    <row r="137" spans="29:29" s="40" customFormat="1" x14ac:dyDescent="0.25">
      <c r="AC137" s="41"/>
    </row>
    <row r="138" spans="29:29" s="40" customFormat="1" x14ac:dyDescent="0.25">
      <c r="AC138" s="41"/>
    </row>
    <row r="139" spans="29:29" s="40" customFormat="1" x14ac:dyDescent="0.25">
      <c r="AC139" s="41"/>
    </row>
    <row r="140" spans="29:29" s="40" customFormat="1" x14ac:dyDescent="0.25">
      <c r="AC140" s="41"/>
    </row>
    <row r="141" spans="29:29" s="40" customFormat="1" x14ac:dyDescent="0.25">
      <c r="AC141" s="41"/>
    </row>
    <row r="142" spans="29:29" s="40" customFormat="1" x14ac:dyDescent="0.25">
      <c r="AC142" s="41"/>
    </row>
    <row r="143" spans="29:29" s="40" customFormat="1" x14ac:dyDescent="0.25">
      <c r="AC143" s="41"/>
    </row>
    <row r="144" spans="29:29" s="40" customFormat="1" x14ac:dyDescent="0.25">
      <c r="AC144" s="41"/>
    </row>
    <row r="145" spans="29:29" s="40" customFormat="1" x14ac:dyDescent="0.25">
      <c r="AC145" s="41"/>
    </row>
    <row r="146" spans="29:29" s="40" customFormat="1" x14ac:dyDescent="0.25">
      <c r="AC146" s="41"/>
    </row>
    <row r="147" spans="29:29" s="40" customFormat="1" x14ac:dyDescent="0.25">
      <c r="AC147" s="41"/>
    </row>
    <row r="148" spans="29:29" s="40" customFormat="1" x14ac:dyDescent="0.25">
      <c r="AC148" s="41"/>
    </row>
    <row r="149" spans="29:29" s="40" customFormat="1" x14ac:dyDescent="0.25">
      <c r="AC149" s="41"/>
    </row>
    <row r="150" spans="29:29" s="40" customFormat="1" x14ac:dyDescent="0.25">
      <c r="AC150" s="41"/>
    </row>
    <row r="151" spans="29:29" s="40" customFormat="1" x14ac:dyDescent="0.25">
      <c r="AC151" s="41"/>
    </row>
    <row r="152" spans="29:29" s="40" customFormat="1" x14ac:dyDescent="0.25">
      <c r="AC152" s="41"/>
    </row>
    <row r="153" spans="29:29" s="40" customFormat="1" x14ac:dyDescent="0.25">
      <c r="AC153" s="41"/>
    </row>
    <row r="154" spans="29:29" s="40" customFormat="1" x14ac:dyDescent="0.25">
      <c r="AC154" s="41"/>
    </row>
    <row r="155" spans="29:29" s="40" customFormat="1" x14ac:dyDescent="0.25">
      <c r="AC155" s="41"/>
    </row>
    <row r="156" spans="29:29" s="40" customFormat="1" x14ac:dyDescent="0.25">
      <c r="AC156" s="41"/>
    </row>
    <row r="157" spans="29:29" s="40" customFormat="1" x14ac:dyDescent="0.25">
      <c r="AC157" s="41"/>
    </row>
    <row r="158" spans="29:29" s="40" customFormat="1" x14ac:dyDescent="0.25">
      <c r="AC158" s="41"/>
    </row>
    <row r="159" spans="29:29" s="40" customFormat="1" x14ac:dyDescent="0.25">
      <c r="AC159" s="41"/>
    </row>
    <row r="160" spans="29:29" s="40" customFormat="1" x14ac:dyDescent="0.25">
      <c r="AC160" s="41"/>
    </row>
    <row r="161" spans="29:29" s="40" customFormat="1" x14ac:dyDescent="0.25">
      <c r="AC161" s="41"/>
    </row>
    <row r="162" spans="29:29" s="40" customFormat="1" x14ac:dyDescent="0.25">
      <c r="AC162" s="41"/>
    </row>
    <row r="163" spans="29:29" s="40" customFormat="1" x14ac:dyDescent="0.25">
      <c r="AC163" s="41"/>
    </row>
    <row r="164" spans="29:29" s="40" customFormat="1" x14ac:dyDescent="0.25">
      <c r="AC164" s="41"/>
    </row>
    <row r="165" spans="29:29" s="40" customFormat="1" x14ac:dyDescent="0.25">
      <c r="AC165" s="41"/>
    </row>
    <row r="166" spans="29:29" s="40" customFormat="1" x14ac:dyDescent="0.25">
      <c r="AC166" s="41"/>
    </row>
    <row r="167" spans="29:29" s="40" customFormat="1" x14ac:dyDescent="0.25">
      <c r="AC167" s="41"/>
    </row>
    <row r="168" spans="29:29" s="40" customFormat="1" x14ac:dyDescent="0.25">
      <c r="AC168" s="41"/>
    </row>
    <row r="169" spans="29:29" s="40" customFormat="1" x14ac:dyDescent="0.25">
      <c r="AC169" s="41"/>
    </row>
    <row r="170" spans="29:29" s="40" customFormat="1" x14ac:dyDescent="0.25">
      <c r="AC170" s="41"/>
    </row>
    <row r="171" spans="29:29" s="40" customFormat="1" x14ac:dyDescent="0.25">
      <c r="AC171" s="41"/>
    </row>
    <row r="172" spans="29:29" s="40" customFormat="1" x14ac:dyDescent="0.25">
      <c r="AC172" s="41"/>
    </row>
    <row r="173" spans="29:29" s="40" customFormat="1" x14ac:dyDescent="0.25">
      <c r="AC173" s="41"/>
    </row>
    <row r="174" spans="29:29" s="40" customFormat="1" x14ac:dyDescent="0.25">
      <c r="AC174" s="41"/>
    </row>
    <row r="175" spans="29:29" s="40" customFormat="1" x14ac:dyDescent="0.25">
      <c r="AC175" s="41"/>
    </row>
  </sheetData>
  <mergeCells count="34">
    <mergeCell ref="D14:D16"/>
    <mergeCell ref="X14:Y15"/>
    <mergeCell ref="F14:G14"/>
    <mergeCell ref="L14:L16"/>
    <mergeCell ref="X19:X27"/>
    <mergeCell ref="C18:C27"/>
    <mergeCell ref="N19:N27"/>
    <mergeCell ref="O19:O27"/>
    <mergeCell ref="M14:M16"/>
    <mergeCell ref="N14:O15"/>
    <mergeCell ref="P14:P16"/>
    <mergeCell ref="Q14:Q16"/>
    <mergeCell ref="R14:S15"/>
    <mergeCell ref="T14:U15"/>
    <mergeCell ref="H14:H16"/>
    <mergeCell ref="J14:J16"/>
    <mergeCell ref="K14:K16"/>
    <mergeCell ref="C14:C16"/>
    <mergeCell ref="V14:W15"/>
    <mergeCell ref="K7:Q7"/>
    <mergeCell ref="B8:AA8"/>
    <mergeCell ref="B9:AA9"/>
    <mergeCell ref="B10:AA10"/>
    <mergeCell ref="B13:B16"/>
    <mergeCell ref="C13:H13"/>
    <mergeCell ref="I13:I16"/>
    <mergeCell ref="J13:M13"/>
    <mergeCell ref="N13:Q13"/>
    <mergeCell ref="R13:Y13"/>
    <mergeCell ref="Z13:Z16"/>
    <mergeCell ref="AA13:AA16"/>
    <mergeCell ref="F15:F16"/>
    <mergeCell ref="G15:G16"/>
    <mergeCell ref="E14:E16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M11" sqref="M11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9"/>
    </row>
    <row r="2" spans="1:9" s="59" customFormat="1" ht="66.75" customHeight="1" x14ac:dyDescent="0.25">
      <c r="A2" s="163" t="s">
        <v>0</v>
      </c>
      <c r="B2" s="163" t="s">
        <v>5</v>
      </c>
      <c r="C2" s="159" t="s">
        <v>6</v>
      </c>
      <c r="D2" s="159" t="s">
        <v>7</v>
      </c>
      <c r="E2" s="159"/>
      <c r="F2" s="159" t="s">
        <v>3</v>
      </c>
      <c r="G2" s="159"/>
      <c r="H2" s="159"/>
      <c r="I2" s="159" t="s">
        <v>41</v>
      </c>
    </row>
    <row r="3" spans="1:9" s="59" customFormat="1" x14ac:dyDescent="0.25">
      <c r="A3" s="163"/>
      <c r="B3" s="163"/>
      <c r="C3" s="159"/>
      <c r="D3" s="64" t="s">
        <v>12</v>
      </c>
      <c r="E3" s="65" t="s">
        <v>13</v>
      </c>
      <c r="F3" s="65" t="s">
        <v>9</v>
      </c>
      <c r="G3" s="65" t="s">
        <v>10</v>
      </c>
      <c r="H3" s="65" t="str">
        <f>[2]Электроэнергия!L15</f>
        <v>отклонение</v>
      </c>
      <c r="I3" s="159"/>
    </row>
    <row r="4" spans="1:9" s="59" customFormat="1" x14ac:dyDescent="0.25">
      <c r="A4" s="65">
        <v>1</v>
      </c>
      <c r="B4" s="65">
        <v>2</v>
      </c>
      <c r="C4" s="16">
        <v>3</v>
      </c>
      <c r="D4" s="66">
        <v>4</v>
      </c>
      <c r="E4" s="65">
        <v>5</v>
      </c>
      <c r="F4" s="65">
        <v>6</v>
      </c>
      <c r="G4" s="65">
        <v>7</v>
      </c>
      <c r="H4" s="65">
        <v>8</v>
      </c>
      <c r="I4" s="16">
        <v>9</v>
      </c>
    </row>
    <row r="5" spans="1:9" s="59" customFormat="1" x14ac:dyDescent="0.25">
      <c r="A5" s="65"/>
      <c r="B5" s="160" t="s">
        <v>59</v>
      </c>
      <c r="C5" s="161"/>
      <c r="D5" s="161"/>
      <c r="E5" s="161"/>
      <c r="F5" s="161"/>
      <c r="G5" s="161"/>
      <c r="H5" s="162"/>
      <c r="I5" s="16"/>
    </row>
    <row r="6" spans="1:9" s="59" customFormat="1" x14ac:dyDescent="0.25">
      <c r="A6" s="65"/>
      <c r="B6" s="65"/>
      <c r="C6" s="16"/>
      <c r="D6" s="74"/>
      <c r="E6" s="75"/>
      <c r="F6" s="76">
        <f>SUM(F7:F7)</f>
        <v>131306.44</v>
      </c>
      <c r="G6" s="76">
        <f>SUM(G7:G7)</f>
        <v>0</v>
      </c>
      <c r="H6" s="76">
        <f>SUM(H7:H7)</f>
        <v>131306.44</v>
      </c>
      <c r="I6" s="77"/>
    </row>
    <row r="7" spans="1:9" ht="75" customHeight="1" x14ac:dyDescent="0.25">
      <c r="A7" s="68">
        <v>1</v>
      </c>
      <c r="B7" s="69" t="s">
        <v>57</v>
      </c>
      <c r="C7" s="82" t="s">
        <v>50</v>
      </c>
      <c r="D7" s="25">
        <v>0.9</v>
      </c>
      <c r="E7" s="81" t="s">
        <v>38</v>
      </c>
      <c r="F7" s="58">
        <v>131306.44</v>
      </c>
      <c r="G7" s="58">
        <v>0</v>
      </c>
      <c r="H7" s="28">
        <f>F7-G7</f>
        <v>131306.44</v>
      </c>
      <c r="I7" s="25" t="s">
        <v>69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P7" sqref="P7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9"/>
    </row>
    <row r="2" spans="1:9" s="59" customFormat="1" ht="66.75" customHeight="1" x14ac:dyDescent="0.25">
      <c r="A2" s="163" t="s">
        <v>0</v>
      </c>
      <c r="B2" s="163" t="s">
        <v>5</v>
      </c>
      <c r="C2" s="159" t="s">
        <v>6</v>
      </c>
      <c r="D2" s="159" t="s">
        <v>7</v>
      </c>
      <c r="E2" s="159"/>
      <c r="F2" s="159" t="s">
        <v>3</v>
      </c>
      <c r="G2" s="159"/>
      <c r="H2" s="159"/>
      <c r="I2" s="159" t="s">
        <v>41</v>
      </c>
    </row>
    <row r="3" spans="1:9" s="59" customFormat="1" x14ac:dyDescent="0.25">
      <c r="A3" s="163"/>
      <c r="B3" s="163"/>
      <c r="C3" s="159"/>
      <c r="D3" s="64" t="s">
        <v>12</v>
      </c>
      <c r="E3" s="65" t="s">
        <v>13</v>
      </c>
      <c r="F3" s="65" t="s">
        <v>9</v>
      </c>
      <c r="G3" s="65" t="s">
        <v>10</v>
      </c>
      <c r="H3" s="65" t="str">
        <f>[2]Электроэнергия!L15</f>
        <v>отклонение</v>
      </c>
      <c r="I3" s="159"/>
    </row>
    <row r="4" spans="1:9" s="59" customFormat="1" x14ac:dyDescent="0.25">
      <c r="A4" s="65">
        <v>1</v>
      </c>
      <c r="B4" s="65">
        <v>2</v>
      </c>
      <c r="C4" s="16">
        <v>3</v>
      </c>
      <c r="D4" s="66">
        <v>4</v>
      </c>
      <c r="E4" s="65">
        <v>5</v>
      </c>
      <c r="F4" s="65">
        <v>6</v>
      </c>
      <c r="G4" s="65">
        <v>7</v>
      </c>
      <c r="H4" s="65">
        <v>8</v>
      </c>
      <c r="I4" s="16">
        <v>9</v>
      </c>
    </row>
    <row r="5" spans="1:9" s="59" customFormat="1" x14ac:dyDescent="0.25">
      <c r="A5" s="65"/>
      <c r="B5" s="160" t="s">
        <v>60</v>
      </c>
      <c r="C5" s="161"/>
      <c r="D5" s="161"/>
      <c r="E5" s="161"/>
      <c r="F5" s="161"/>
      <c r="G5" s="161"/>
      <c r="H5" s="162"/>
      <c r="I5" s="16"/>
    </row>
    <row r="6" spans="1:9" s="59" customFormat="1" x14ac:dyDescent="0.25">
      <c r="A6" s="65"/>
      <c r="B6" s="65"/>
      <c r="C6" s="16"/>
      <c r="D6" s="64"/>
      <c r="E6" s="65"/>
      <c r="F6" s="76">
        <f>SUM(F7:F7)</f>
        <v>9257.0995000000003</v>
      </c>
      <c r="G6" s="76">
        <f>SUM(G7:G7)</f>
        <v>0</v>
      </c>
      <c r="H6" s="76">
        <f>SUM(H7:H7)</f>
        <v>9257.0995000000003</v>
      </c>
      <c r="I6" s="77"/>
    </row>
    <row r="7" spans="1:9" ht="75" customHeight="1" x14ac:dyDescent="0.25">
      <c r="A7" s="68">
        <v>1</v>
      </c>
      <c r="B7" s="22" t="s">
        <v>74</v>
      </c>
      <c r="C7" s="68" t="s">
        <v>35</v>
      </c>
      <c r="D7" s="68">
        <v>1</v>
      </c>
      <c r="E7" s="85">
        <v>0</v>
      </c>
      <c r="F7" s="24">
        <v>9257.0995000000003</v>
      </c>
      <c r="G7" s="24"/>
      <c r="H7" s="28">
        <f>F7-G7</f>
        <v>9257.0995000000003</v>
      </c>
      <c r="I7" s="25" t="s">
        <v>71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K9" sqref="K9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9"/>
    </row>
    <row r="2" spans="1:9" s="59" customFormat="1" ht="66.75" customHeight="1" x14ac:dyDescent="0.25">
      <c r="A2" s="163" t="s">
        <v>0</v>
      </c>
      <c r="B2" s="163" t="s">
        <v>5</v>
      </c>
      <c r="C2" s="159" t="s">
        <v>6</v>
      </c>
      <c r="D2" s="159" t="s">
        <v>7</v>
      </c>
      <c r="E2" s="159"/>
      <c r="F2" s="159" t="s">
        <v>3</v>
      </c>
      <c r="G2" s="159"/>
      <c r="H2" s="159"/>
      <c r="I2" s="159" t="s">
        <v>41</v>
      </c>
    </row>
    <row r="3" spans="1:9" s="59" customFormat="1" x14ac:dyDescent="0.25">
      <c r="A3" s="163"/>
      <c r="B3" s="163"/>
      <c r="C3" s="159"/>
      <c r="D3" s="64" t="s">
        <v>12</v>
      </c>
      <c r="E3" s="65" t="s">
        <v>13</v>
      </c>
      <c r="F3" s="65" t="s">
        <v>9</v>
      </c>
      <c r="G3" s="65" t="s">
        <v>10</v>
      </c>
      <c r="H3" s="65" t="str">
        <f>[2]Электроэнергия!L15</f>
        <v>отклонение</v>
      </c>
      <c r="I3" s="159"/>
    </row>
    <row r="4" spans="1:9" s="59" customFormat="1" x14ac:dyDescent="0.25">
      <c r="A4" s="65">
        <v>1</v>
      </c>
      <c r="B4" s="65">
        <v>2</v>
      </c>
      <c r="C4" s="16">
        <v>3</v>
      </c>
      <c r="D4" s="66">
        <v>4</v>
      </c>
      <c r="E4" s="65">
        <v>5</v>
      </c>
      <c r="F4" s="65">
        <v>6</v>
      </c>
      <c r="G4" s="65">
        <v>7</v>
      </c>
      <c r="H4" s="65">
        <v>8</v>
      </c>
      <c r="I4" s="16">
        <v>9</v>
      </c>
    </row>
    <row r="5" spans="1:9" s="59" customFormat="1" x14ac:dyDescent="0.25">
      <c r="A5" s="65"/>
      <c r="B5" s="160" t="s">
        <v>62</v>
      </c>
      <c r="C5" s="161"/>
      <c r="D5" s="161"/>
      <c r="E5" s="161"/>
      <c r="F5" s="161"/>
      <c r="G5" s="161"/>
      <c r="H5" s="162"/>
      <c r="I5" s="16"/>
    </row>
    <row r="6" spans="1:9" s="59" customFormat="1" x14ac:dyDescent="0.25">
      <c r="A6" s="65"/>
      <c r="B6" s="75"/>
      <c r="C6" s="16"/>
      <c r="D6" s="74"/>
      <c r="E6" s="75"/>
      <c r="F6" s="76">
        <f>SUM(F7:F9)</f>
        <v>490.33</v>
      </c>
      <c r="G6" s="76">
        <f>SUM(G7:G9)</f>
        <v>473.20499999999993</v>
      </c>
      <c r="H6" s="76">
        <f>SUM(H7:H9)</f>
        <v>17.125000000000057</v>
      </c>
      <c r="I6" s="77"/>
    </row>
    <row r="7" spans="1:9" ht="24" customHeight="1" x14ac:dyDescent="0.25">
      <c r="A7" s="82">
        <v>1</v>
      </c>
      <c r="B7" s="60" t="s">
        <v>75</v>
      </c>
      <c r="C7" s="86" t="s">
        <v>36</v>
      </c>
      <c r="D7" s="25">
        <v>1</v>
      </c>
      <c r="E7" s="81">
        <v>1</v>
      </c>
      <c r="F7" s="29">
        <f>194997.6/1000/1.12</f>
        <v>174.10499999999999</v>
      </c>
      <c r="G7" s="29">
        <f>194997.6/1000/1.12</f>
        <v>174.10499999999999</v>
      </c>
      <c r="H7" s="28">
        <f>F7-G7</f>
        <v>0</v>
      </c>
      <c r="I7" s="25" t="s">
        <v>40</v>
      </c>
    </row>
    <row r="8" spans="1:9" ht="27" customHeight="1" x14ac:dyDescent="0.25">
      <c r="A8" s="82">
        <v>2</v>
      </c>
      <c r="B8" s="61" t="s">
        <v>76</v>
      </c>
      <c r="C8" s="86" t="s">
        <v>36</v>
      </c>
      <c r="D8" s="25">
        <v>1</v>
      </c>
      <c r="E8" s="81">
        <v>1</v>
      </c>
      <c r="F8" s="29">
        <f>334992/1000/1.12</f>
        <v>299.09999999999997</v>
      </c>
      <c r="G8" s="29">
        <f>334992/1000/1.12</f>
        <v>299.09999999999997</v>
      </c>
      <c r="H8" s="28">
        <f t="shared" ref="H8:H9" si="0">F8-G8</f>
        <v>0</v>
      </c>
      <c r="I8" s="25" t="s">
        <v>40</v>
      </c>
    </row>
    <row r="9" spans="1:9" ht="47.25" x14ac:dyDescent="0.25">
      <c r="A9" s="82">
        <v>3</v>
      </c>
      <c r="B9" s="60" t="s">
        <v>64</v>
      </c>
      <c r="C9" s="86" t="s">
        <v>50</v>
      </c>
      <c r="D9" s="25">
        <v>5.8999999999999997E-2</v>
      </c>
      <c r="E9" s="81" t="s">
        <v>38</v>
      </c>
      <c r="F9" s="28">
        <v>17.125000000000057</v>
      </c>
      <c r="G9" s="28">
        <v>0</v>
      </c>
      <c r="H9" s="28">
        <f t="shared" si="0"/>
        <v>17.125000000000057</v>
      </c>
      <c r="I9" s="25" t="s">
        <v>71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64"/>
  <sheetViews>
    <sheetView topLeftCell="A13" zoomScale="60" zoomScaleNormal="60" workbookViewId="0">
      <selection activeCell="N16" sqref="N16:O16"/>
    </sheetView>
  </sheetViews>
  <sheetFormatPr defaultRowHeight="15.75" x14ac:dyDescent="0.25"/>
  <cols>
    <col min="1" max="1" width="9.140625" style="1"/>
    <col min="2" max="2" width="7.42578125" style="1" customWidth="1"/>
    <col min="3" max="3" width="19.85546875" style="1" customWidth="1"/>
    <col min="4" max="4" width="42.140625" style="1" customWidth="1"/>
    <col min="5" max="5" width="13.140625" style="1" customWidth="1"/>
    <col min="6" max="6" width="11.42578125" style="1" customWidth="1"/>
    <col min="7" max="7" width="13" style="1" customWidth="1"/>
    <col min="8" max="8" width="11.5703125" style="1" customWidth="1"/>
    <col min="9" max="9" width="11.42578125" style="1" customWidth="1"/>
    <col min="10" max="10" width="16.5703125" style="1" customWidth="1"/>
    <col min="11" max="11" width="12.5703125" style="1" customWidth="1"/>
    <col min="12" max="12" width="12.85546875" style="1" customWidth="1"/>
    <col min="13" max="13" width="20.5703125" style="1" customWidth="1"/>
    <col min="14" max="14" width="14.7109375" style="1" customWidth="1"/>
    <col min="15" max="15" width="15.140625" style="1" customWidth="1"/>
    <col min="16" max="21" width="9.140625" style="1" customWidth="1"/>
    <col min="22" max="22" width="12.7109375" style="1" customWidth="1"/>
    <col min="23" max="23" width="10.140625" style="1" customWidth="1"/>
    <col min="24" max="25" width="7.7109375" style="1" customWidth="1"/>
    <col min="26" max="26" width="29.140625" style="1" customWidth="1"/>
    <col min="27" max="27" width="44.42578125" style="1" customWidth="1"/>
    <col min="28" max="28" width="20.7109375" style="4" customWidth="1"/>
    <col min="29" max="29" width="39.42578125" style="5" customWidth="1"/>
    <col min="30" max="30" width="13.140625" style="5" customWidth="1"/>
    <col min="31" max="31" width="12.7109375" style="4" bestFit="1" customWidth="1"/>
    <col min="32" max="32" width="9.140625" style="4"/>
    <col min="33" max="33" width="11.7109375" style="4" bestFit="1" customWidth="1"/>
    <col min="34" max="45" width="9.140625" style="4"/>
    <col min="46" max="16384" width="9.140625" style="1"/>
  </cols>
  <sheetData>
    <row r="1" spans="2:45" x14ac:dyDescent="0.25">
      <c r="Z1" s="2"/>
      <c r="AA1" s="3" t="s">
        <v>27</v>
      </c>
    </row>
    <row r="2" spans="2:45" x14ac:dyDescent="0.25">
      <c r="AA2" s="6" t="s">
        <v>28</v>
      </c>
    </row>
    <row r="3" spans="2:45" x14ac:dyDescent="0.25">
      <c r="AA3" s="3" t="s">
        <v>29</v>
      </c>
    </row>
    <row r="4" spans="2:45" x14ac:dyDescent="0.25">
      <c r="AA4" s="3" t="s">
        <v>30</v>
      </c>
    </row>
    <row r="5" spans="2:45" x14ac:dyDescent="0.25">
      <c r="D5" s="8"/>
      <c r="AA5" s="3" t="s">
        <v>31</v>
      </c>
    </row>
    <row r="6" spans="2:45" x14ac:dyDescent="0.25">
      <c r="D6" s="9"/>
      <c r="E6" s="8"/>
      <c r="AA6" s="3"/>
    </row>
    <row r="7" spans="2:45" ht="15" customHeight="1" x14ac:dyDescent="0.25">
      <c r="B7" s="133" t="s">
        <v>32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2:45" x14ac:dyDescent="0.25">
      <c r="B8" s="133" t="s">
        <v>42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</row>
    <row r="9" spans="2:45" x14ac:dyDescent="0.25">
      <c r="B9" s="148" t="s">
        <v>51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2:45" x14ac:dyDescent="0.25">
      <c r="B10" s="133" t="s">
        <v>33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2:45" x14ac:dyDescent="0.25">
      <c r="AA11" s="3"/>
    </row>
    <row r="12" spans="2:45" x14ac:dyDescent="0.25">
      <c r="F12" s="10"/>
      <c r="J12" s="11">
        <v>866348.34</v>
      </c>
      <c r="K12" s="12">
        <f>J12-J18</f>
        <v>584645</v>
      </c>
    </row>
    <row r="13" spans="2:45" s="98" customFormat="1" ht="61.5" customHeight="1" x14ac:dyDescent="0.25">
      <c r="B13" s="132" t="s">
        <v>0</v>
      </c>
      <c r="C13" s="132" t="s">
        <v>1</v>
      </c>
      <c r="D13" s="132"/>
      <c r="E13" s="132"/>
      <c r="F13" s="132"/>
      <c r="G13" s="132"/>
      <c r="H13" s="132"/>
      <c r="I13" s="132" t="s">
        <v>2</v>
      </c>
      <c r="J13" s="164" t="s">
        <v>3</v>
      </c>
      <c r="K13" s="164"/>
      <c r="L13" s="164"/>
      <c r="M13" s="132"/>
      <c r="N13" s="132" t="s">
        <v>14</v>
      </c>
      <c r="O13" s="132"/>
      <c r="P13" s="132"/>
      <c r="Q13" s="132"/>
      <c r="R13" s="132" t="s">
        <v>15</v>
      </c>
      <c r="S13" s="132"/>
      <c r="T13" s="132"/>
      <c r="U13" s="132"/>
      <c r="V13" s="132"/>
      <c r="W13" s="132"/>
      <c r="X13" s="132"/>
      <c r="Y13" s="132"/>
      <c r="Z13" s="132" t="s">
        <v>16</v>
      </c>
      <c r="AA13" s="132" t="s">
        <v>17</v>
      </c>
      <c r="AB13" s="96"/>
      <c r="AC13" s="97"/>
      <c r="AD13" s="97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</row>
    <row r="14" spans="2:45" s="98" customFormat="1" ht="99" customHeight="1" x14ac:dyDescent="0.25">
      <c r="B14" s="132"/>
      <c r="C14" s="132" t="s">
        <v>4</v>
      </c>
      <c r="D14" s="132" t="s">
        <v>5</v>
      </c>
      <c r="E14" s="132" t="s">
        <v>6</v>
      </c>
      <c r="F14" s="132" t="s">
        <v>7</v>
      </c>
      <c r="G14" s="132"/>
      <c r="H14" s="132" t="s">
        <v>8</v>
      </c>
      <c r="I14" s="132"/>
      <c r="J14" s="169" t="s">
        <v>99</v>
      </c>
      <c r="K14" s="170" t="s">
        <v>100</v>
      </c>
      <c r="L14" s="170" t="s">
        <v>101</v>
      </c>
      <c r="M14" s="167" t="s">
        <v>11</v>
      </c>
      <c r="N14" s="132" t="s">
        <v>18</v>
      </c>
      <c r="O14" s="132"/>
      <c r="P14" s="132" t="s">
        <v>19</v>
      </c>
      <c r="Q14" s="132" t="s">
        <v>20</v>
      </c>
      <c r="R14" s="132" t="s">
        <v>21</v>
      </c>
      <c r="S14" s="132"/>
      <c r="T14" s="132" t="s">
        <v>22</v>
      </c>
      <c r="U14" s="132"/>
      <c r="V14" s="132" t="s">
        <v>23</v>
      </c>
      <c r="W14" s="132"/>
      <c r="X14" s="132" t="s">
        <v>24</v>
      </c>
      <c r="Y14" s="132"/>
      <c r="Z14" s="132"/>
      <c r="AA14" s="132"/>
      <c r="AB14" s="96"/>
      <c r="AC14" s="97"/>
      <c r="AD14" s="97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2:45" s="98" customFormat="1" ht="25.5" customHeight="1" x14ac:dyDescent="0.25">
      <c r="B15" s="132"/>
      <c r="C15" s="132"/>
      <c r="D15" s="132"/>
      <c r="E15" s="132"/>
      <c r="F15" s="132" t="s">
        <v>12</v>
      </c>
      <c r="G15" s="132" t="s">
        <v>13</v>
      </c>
      <c r="H15" s="132"/>
      <c r="I15" s="132"/>
      <c r="J15" s="169"/>
      <c r="K15" s="170"/>
      <c r="L15" s="170"/>
      <c r="M15" s="167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96"/>
      <c r="AC15" s="97"/>
      <c r="AD15" s="97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</row>
    <row r="16" spans="2:45" s="98" customFormat="1" ht="49.5" customHeight="1" x14ac:dyDescent="0.25">
      <c r="B16" s="132"/>
      <c r="C16" s="132"/>
      <c r="D16" s="132"/>
      <c r="E16" s="132"/>
      <c r="F16" s="132"/>
      <c r="G16" s="132"/>
      <c r="H16" s="132"/>
      <c r="I16" s="132"/>
      <c r="J16" s="169"/>
      <c r="K16" s="170"/>
      <c r="L16" s="170"/>
      <c r="M16" s="167"/>
      <c r="N16" s="99" t="s">
        <v>102</v>
      </c>
      <c r="O16" s="87" t="s">
        <v>103</v>
      </c>
      <c r="P16" s="132"/>
      <c r="Q16" s="132"/>
      <c r="R16" s="87" t="s">
        <v>25</v>
      </c>
      <c r="S16" s="87" t="s">
        <v>26</v>
      </c>
      <c r="T16" s="87" t="s">
        <v>25</v>
      </c>
      <c r="U16" s="87" t="s">
        <v>26</v>
      </c>
      <c r="V16" s="87" t="s">
        <v>12</v>
      </c>
      <c r="W16" s="87" t="s">
        <v>13</v>
      </c>
      <c r="X16" s="87" t="s">
        <v>25</v>
      </c>
      <c r="Y16" s="87" t="s">
        <v>26</v>
      </c>
      <c r="Z16" s="132"/>
      <c r="AA16" s="132"/>
      <c r="AB16" s="96"/>
      <c r="AC16" s="97"/>
      <c r="AD16" s="97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</row>
    <row r="17" spans="2:45" ht="18.75" customHeight="1" x14ac:dyDescent="0.25">
      <c r="B17" s="13">
        <v>1</v>
      </c>
      <c r="C17" s="13">
        <v>2</v>
      </c>
      <c r="D17" s="13">
        <v>3</v>
      </c>
      <c r="E17" s="13">
        <v>4</v>
      </c>
      <c r="F17" s="13">
        <v>5</v>
      </c>
      <c r="G17" s="13">
        <v>6</v>
      </c>
      <c r="H17" s="13">
        <v>7</v>
      </c>
      <c r="I17" s="13">
        <v>8</v>
      </c>
      <c r="J17" s="168">
        <v>9</v>
      </c>
      <c r="K17" s="168">
        <v>10</v>
      </c>
      <c r="L17" s="168">
        <v>11</v>
      </c>
      <c r="M17" s="13">
        <v>12</v>
      </c>
      <c r="N17" s="13">
        <v>13</v>
      </c>
      <c r="O17" s="13">
        <v>14</v>
      </c>
      <c r="P17" s="13">
        <v>15</v>
      </c>
      <c r="Q17" s="13">
        <v>16</v>
      </c>
      <c r="R17" s="13">
        <v>17</v>
      </c>
      <c r="S17" s="13">
        <v>18</v>
      </c>
      <c r="T17" s="13">
        <v>19</v>
      </c>
      <c r="U17" s="13">
        <v>20</v>
      </c>
      <c r="V17" s="13">
        <v>21</v>
      </c>
      <c r="W17" s="13">
        <v>22</v>
      </c>
      <c r="X17" s="13">
        <v>23</v>
      </c>
      <c r="Y17" s="13">
        <v>24</v>
      </c>
      <c r="Z17" s="13">
        <v>25</v>
      </c>
      <c r="AA17" s="13">
        <v>26</v>
      </c>
    </row>
    <row r="18" spans="2:45" s="21" customFormat="1" ht="22.5" customHeight="1" x14ac:dyDescent="0.25">
      <c r="B18" s="14"/>
      <c r="C18" s="15"/>
      <c r="D18" s="16" t="s">
        <v>34</v>
      </c>
      <c r="E18" s="14"/>
      <c r="F18" s="14"/>
      <c r="G18" s="14"/>
      <c r="H18" s="14"/>
      <c r="I18" s="14"/>
      <c r="J18" s="17">
        <f>SUM(J19:J28)</f>
        <v>281703.34000000003</v>
      </c>
      <c r="K18" s="17">
        <f>SUM(K19:K28)</f>
        <v>0</v>
      </c>
      <c r="L18" s="17">
        <f>SUM(L19:L28)</f>
        <v>281703.34000000003</v>
      </c>
      <c r="M18" s="14"/>
      <c r="N18" s="18">
        <f>SUM(N19:N28)</f>
        <v>154363.65</v>
      </c>
      <c r="O18" s="17">
        <f>SUM(O19:O28)</f>
        <v>127339.69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9"/>
      <c r="AC18" s="20"/>
      <c r="AD18" s="20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s="21" customFormat="1" ht="79.5" customHeight="1" x14ac:dyDescent="0.25">
      <c r="B19" s="14">
        <v>1</v>
      </c>
      <c r="C19" s="139" t="s">
        <v>43</v>
      </c>
      <c r="D19" s="100" t="s">
        <v>68</v>
      </c>
      <c r="E19" s="37" t="s">
        <v>37</v>
      </c>
      <c r="F19" s="37">
        <v>1</v>
      </c>
      <c r="G19" s="37"/>
      <c r="H19" s="37">
        <v>2022</v>
      </c>
      <c r="I19" s="37"/>
      <c r="J19" s="101">
        <f>18699999.975/1000/1.12</f>
        <v>16696.428549107142</v>
      </c>
      <c r="K19" s="101">
        <v>0</v>
      </c>
      <c r="L19" s="91">
        <f>J19-K19</f>
        <v>16696.428549107142</v>
      </c>
      <c r="M19" s="37" t="s">
        <v>65</v>
      </c>
      <c r="N19" s="150">
        <f>154363.65</f>
        <v>154363.65</v>
      </c>
      <c r="O19" s="151">
        <f>127339.69</f>
        <v>127339.69</v>
      </c>
      <c r="P19" s="37" t="s">
        <v>38</v>
      </c>
      <c r="Q19" s="37" t="s">
        <v>38</v>
      </c>
      <c r="R19" s="92" t="s">
        <v>38</v>
      </c>
      <c r="S19" s="92" t="s">
        <v>38</v>
      </c>
      <c r="T19" s="92" t="s">
        <v>38</v>
      </c>
      <c r="U19" s="92" t="s">
        <v>38</v>
      </c>
      <c r="V19" s="149">
        <v>0.159</v>
      </c>
      <c r="W19" s="149">
        <v>0.159</v>
      </c>
      <c r="X19" s="92" t="s">
        <v>38</v>
      </c>
      <c r="Y19" s="92" t="s">
        <v>38</v>
      </c>
      <c r="Z19" s="25" t="str">
        <f>M19</f>
        <v>Договор заключен. Ожидаемая дата поставки 09.11.2022г.</v>
      </c>
      <c r="AA19" s="14" t="s">
        <v>93</v>
      </c>
      <c r="AB19" s="26"/>
      <c r="AC19" s="20"/>
      <c r="AD19" s="27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s="21" customFormat="1" ht="73.5" customHeight="1" x14ac:dyDescent="0.25">
      <c r="B20" s="14">
        <v>2</v>
      </c>
      <c r="C20" s="140"/>
      <c r="D20" s="100" t="s">
        <v>44</v>
      </c>
      <c r="E20" s="37" t="s">
        <v>37</v>
      </c>
      <c r="F20" s="37">
        <v>1</v>
      </c>
      <c r="G20" s="37"/>
      <c r="H20" s="37">
        <v>2022</v>
      </c>
      <c r="I20" s="37"/>
      <c r="J20" s="101">
        <f>18699999.975/1000/1.12</f>
        <v>16696.428549107142</v>
      </c>
      <c r="K20" s="101">
        <v>0</v>
      </c>
      <c r="L20" s="91">
        <f t="shared" ref="L20:L28" si="0">J20-K20</f>
        <v>16696.428549107142</v>
      </c>
      <c r="M20" s="37" t="s">
        <v>66</v>
      </c>
      <c r="N20" s="150"/>
      <c r="O20" s="151"/>
      <c r="P20" s="37" t="s">
        <v>38</v>
      </c>
      <c r="Q20" s="37" t="s">
        <v>38</v>
      </c>
      <c r="R20" s="92" t="s">
        <v>38</v>
      </c>
      <c r="S20" s="92" t="s">
        <v>38</v>
      </c>
      <c r="T20" s="92" t="s">
        <v>38</v>
      </c>
      <c r="U20" s="92" t="s">
        <v>38</v>
      </c>
      <c r="V20" s="149"/>
      <c r="W20" s="149"/>
      <c r="X20" s="92" t="s">
        <v>38</v>
      </c>
      <c r="Y20" s="92" t="s">
        <v>38</v>
      </c>
      <c r="Z20" s="25" t="str">
        <f t="shared" ref="Z20:Z22" si="1">M20</f>
        <v>Договор заключен. Ожидаемая дата поставки 06.11.2022г.</v>
      </c>
      <c r="AA20" s="14" t="s">
        <v>93</v>
      </c>
      <c r="AB20" s="26"/>
      <c r="AC20" s="20"/>
      <c r="AD20" s="27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2:45" s="21" customFormat="1" ht="80.25" customHeight="1" x14ac:dyDescent="0.25">
      <c r="B21" s="14">
        <v>3</v>
      </c>
      <c r="C21" s="140"/>
      <c r="D21" s="102" t="s">
        <v>45</v>
      </c>
      <c r="E21" s="37" t="s">
        <v>37</v>
      </c>
      <c r="F21" s="37">
        <v>1</v>
      </c>
      <c r="G21" s="37"/>
      <c r="H21" s="37">
        <v>2022</v>
      </c>
      <c r="I21" s="37"/>
      <c r="J21" s="101">
        <f>5039999.965/1000/1.12</f>
        <v>4499.9999687499994</v>
      </c>
      <c r="K21" s="101">
        <v>0</v>
      </c>
      <c r="L21" s="91">
        <f t="shared" si="0"/>
        <v>4499.9999687499994</v>
      </c>
      <c r="M21" s="37" t="s">
        <v>67</v>
      </c>
      <c r="N21" s="150"/>
      <c r="O21" s="151"/>
      <c r="P21" s="37" t="s">
        <v>38</v>
      </c>
      <c r="Q21" s="37" t="s">
        <v>38</v>
      </c>
      <c r="R21" s="92" t="s">
        <v>38</v>
      </c>
      <c r="S21" s="92" t="s">
        <v>38</v>
      </c>
      <c r="T21" s="92" t="s">
        <v>38</v>
      </c>
      <c r="U21" s="92" t="s">
        <v>38</v>
      </c>
      <c r="V21" s="149"/>
      <c r="W21" s="149"/>
      <c r="X21" s="92" t="s">
        <v>38</v>
      </c>
      <c r="Y21" s="92" t="s">
        <v>38</v>
      </c>
      <c r="Z21" s="25" t="str">
        <f t="shared" si="1"/>
        <v>Договор заключен. Ожидаемая дата поставки 01.09.2022г.</v>
      </c>
      <c r="AA21" s="14" t="s">
        <v>93</v>
      </c>
      <c r="AB21" s="26"/>
      <c r="AC21" s="20"/>
      <c r="AD21" s="27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2:45" s="21" customFormat="1" ht="78.75" customHeight="1" x14ac:dyDescent="0.25">
      <c r="B22" s="14">
        <v>4</v>
      </c>
      <c r="C22" s="140"/>
      <c r="D22" s="100" t="s">
        <v>46</v>
      </c>
      <c r="E22" s="37" t="s">
        <v>35</v>
      </c>
      <c r="F22" s="37">
        <v>1</v>
      </c>
      <c r="G22" s="37"/>
      <c r="H22" s="37">
        <v>2022</v>
      </c>
      <c r="I22" s="37"/>
      <c r="J22" s="101">
        <f>4970558.88/1000/1.12</f>
        <v>4437.9989999999989</v>
      </c>
      <c r="K22" s="101">
        <v>0</v>
      </c>
      <c r="L22" s="91">
        <f t="shared" si="0"/>
        <v>4437.9989999999989</v>
      </c>
      <c r="M22" s="92" t="s">
        <v>69</v>
      </c>
      <c r="N22" s="150"/>
      <c r="O22" s="151"/>
      <c r="P22" s="37" t="s">
        <v>38</v>
      </c>
      <c r="Q22" s="37" t="s">
        <v>38</v>
      </c>
      <c r="R22" s="92" t="s">
        <v>38</v>
      </c>
      <c r="S22" s="92" t="s">
        <v>38</v>
      </c>
      <c r="T22" s="92" t="s">
        <v>38</v>
      </c>
      <c r="U22" s="92" t="s">
        <v>38</v>
      </c>
      <c r="V22" s="149"/>
      <c r="W22" s="149"/>
      <c r="X22" s="92" t="s">
        <v>38</v>
      </c>
      <c r="Y22" s="92" t="s">
        <v>38</v>
      </c>
      <c r="Z22" s="25" t="str">
        <f t="shared" si="1"/>
        <v>Договор заключен, ведутся работы</v>
      </c>
      <c r="AA22" s="14" t="s">
        <v>93</v>
      </c>
      <c r="AB22" s="19"/>
      <c r="AC22" s="20"/>
      <c r="AD22" s="27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2:45" s="21" customFormat="1" ht="72.75" customHeight="1" x14ac:dyDescent="0.25">
      <c r="B23" s="14">
        <v>5</v>
      </c>
      <c r="C23" s="140"/>
      <c r="D23" s="102" t="s">
        <v>70</v>
      </c>
      <c r="E23" s="37" t="s">
        <v>35</v>
      </c>
      <c r="F23" s="37">
        <v>1</v>
      </c>
      <c r="G23" s="37"/>
      <c r="H23" s="37">
        <v>2022</v>
      </c>
      <c r="I23" s="37"/>
      <c r="J23" s="101">
        <f>23500/1.12</f>
        <v>20982.142857142855</v>
      </c>
      <c r="K23" s="101">
        <v>0</v>
      </c>
      <c r="L23" s="91">
        <f t="shared" si="0"/>
        <v>20982.142857142855</v>
      </c>
      <c r="M23" s="92" t="s">
        <v>71</v>
      </c>
      <c r="N23" s="150"/>
      <c r="O23" s="151"/>
      <c r="P23" s="37" t="s">
        <v>38</v>
      </c>
      <c r="Q23" s="37" t="s">
        <v>38</v>
      </c>
      <c r="R23" s="92" t="s">
        <v>38</v>
      </c>
      <c r="S23" s="92" t="s">
        <v>38</v>
      </c>
      <c r="T23" s="92" t="s">
        <v>38</v>
      </c>
      <c r="U23" s="92" t="s">
        <v>38</v>
      </c>
      <c r="V23" s="149"/>
      <c r="W23" s="149"/>
      <c r="X23" s="92" t="s">
        <v>38</v>
      </c>
      <c r="Y23" s="92" t="s">
        <v>38</v>
      </c>
      <c r="Z23" s="25" t="str">
        <f>M23</f>
        <v>Ведутся процедуры по закупке товаров, работ и услуг.</v>
      </c>
      <c r="AA23" s="14" t="s">
        <v>93</v>
      </c>
      <c r="AB23" s="26"/>
      <c r="AC23" s="20"/>
      <c r="AD23" s="27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2:45" s="21" customFormat="1" ht="62.25" customHeight="1" x14ac:dyDescent="0.25">
      <c r="B24" s="14">
        <v>6</v>
      </c>
      <c r="C24" s="140"/>
      <c r="D24" s="102" t="s">
        <v>47</v>
      </c>
      <c r="E24" s="37" t="s">
        <v>37</v>
      </c>
      <c r="F24" s="37">
        <v>7</v>
      </c>
      <c r="G24" s="37"/>
      <c r="H24" s="37">
        <v>2022</v>
      </c>
      <c r="I24" s="37"/>
      <c r="J24" s="101">
        <f>11060/1.12</f>
        <v>9874.9999999999982</v>
      </c>
      <c r="K24" s="101">
        <v>0</v>
      </c>
      <c r="L24" s="91">
        <f>J24-K24</f>
        <v>9874.9999999999982</v>
      </c>
      <c r="M24" s="92" t="s">
        <v>71</v>
      </c>
      <c r="N24" s="150"/>
      <c r="O24" s="151"/>
      <c r="P24" s="37" t="s">
        <v>38</v>
      </c>
      <c r="Q24" s="37" t="s">
        <v>38</v>
      </c>
      <c r="R24" s="92" t="s">
        <v>38</v>
      </c>
      <c r="S24" s="92" t="s">
        <v>38</v>
      </c>
      <c r="T24" s="92" t="s">
        <v>38</v>
      </c>
      <c r="U24" s="92" t="s">
        <v>38</v>
      </c>
      <c r="V24" s="149"/>
      <c r="W24" s="149"/>
      <c r="X24" s="92" t="s">
        <v>38</v>
      </c>
      <c r="Y24" s="92" t="s">
        <v>38</v>
      </c>
      <c r="Z24" s="25" t="str">
        <f>M24</f>
        <v>Ведутся процедуры по закупке товаров, работ и услуг.</v>
      </c>
      <c r="AA24" s="14" t="s">
        <v>93</v>
      </c>
      <c r="AB24" s="19"/>
      <c r="AC24" s="20"/>
      <c r="AD24" s="27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2:45" s="21" customFormat="1" ht="62.25" customHeight="1" x14ac:dyDescent="0.25">
      <c r="B25" s="14">
        <v>7</v>
      </c>
      <c r="C25" s="140"/>
      <c r="D25" s="102" t="s">
        <v>72</v>
      </c>
      <c r="E25" s="37" t="s">
        <v>37</v>
      </c>
      <c r="F25" s="37">
        <v>1</v>
      </c>
      <c r="G25" s="37"/>
      <c r="H25" s="37">
        <v>2022</v>
      </c>
      <c r="I25" s="37"/>
      <c r="J25" s="101">
        <f>9800000/1000/1.12</f>
        <v>8750</v>
      </c>
      <c r="K25" s="101">
        <v>0</v>
      </c>
      <c r="L25" s="91">
        <f t="shared" si="0"/>
        <v>8750</v>
      </c>
      <c r="M25" s="92" t="s">
        <v>71</v>
      </c>
      <c r="N25" s="150"/>
      <c r="O25" s="151"/>
      <c r="P25" s="37" t="s">
        <v>38</v>
      </c>
      <c r="Q25" s="37" t="s">
        <v>38</v>
      </c>
      <c r="R25" s="92" t="s">
        <v>38</v>
      </c>
      <c r="S25" s="92" t="s">
        <v>38</v>
      </c>
      <c r="T25" s="92" t="s">
        <v>38</v>
      </c>
      <c r="U25" s="92" t="s">
        <v>38</v>
      </c>
      <c r="V25" s="149"/>
      <c r="W25" s="149"/>
      <c r="X25" s="92" t="s">
        <v>38</v>
      </c>
      <c r="Y25" s="92" t="s">
        <v>38</v>
      </c>
      <c r="Z25" s="25" t="str">
        <f>M25</f>
        <v>Ведутся процедуры по закупке товаров, работ и услуг.</v>
      </c>
      <c r="AA25" s="14" t="s">
        <v>93</v>
      </c>
      <c r="AB25" s="19"/>
      <c r="AC25" s="20"/>
      <c r="AD25" s="27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2:45" s="21" customFormat="1" ht="62.25" customHeight="1" x14ac:dyDescent="0.25">
      <c r="B26" s="14">
        <v>8</v>
      </c>
      <c r="C26" s="140"/>
      <c r="D26" s="102" t="s">
        <v>73</v>
      </c>
      <c r="E26" s="92" t="s">
        <v>50</v>
      </c>
      <c r="F26" s="37">
        <v>1.7</v>
      </c>
      <c r="G26" s="37"/>
      <c r="H26" s="37">
        <v>2022</v>
      </c>
      <c r="I26" s="37"/>
      <c r="J26" s="101">
        <f>82566.06</f>
        <v>82566.06</v>
      </c>
      <c r="K26" s="101">
        <v>0</v>
      </c>
      <c r="L26" s="103">
        <f t="shared" si="0"/>
        <v>82566.06</v>
      </c>
      <c r="M26" s="92" t="s">
        <v>71</v>
      </c>
      <c r="N26" s="150"/>
      <c r="O26" s="151"/>
      <c r="P26" s="37" t="s">
        <v>38</v>
      </c>
      <c r="Q26" s="37" t="s">
        <v>38</v>
      </c>
      <c r="R26" s="92" t="s">
        <v>38</v>
      </c>
      <c r="S26" s="92" t="s">
        <v>38</v>
      </c>
      <c r="T26" s="92" t="s">
        <v>38</v>
      </c>
      <c r="U26" s="92" t="s">
        <v>38</v>
      </c>
      <c r="V26" s="149"/>
      <c r="W26" s="149"/>
      <c r="X26" s="92" t="s">
        <v>38</v>
      </c>
      <c r="Y26" s="92" t="s">
        <v>38</v>
      </c>
      <c r="Z26" s="25" t="str">
        <f t="shared" ref="Z26:Z28" si="2">M26</f>
        <v>Ведутся процедуры по закупке товаров, работ и услуг.</v>
      </c>
      <c r="AA26" s="14" t="s">
        <v>93</v>
      </c>
      <c r="AB26" s="19"/>
      <c r="AC26" s="20"/>
      <c r="AD26" s="27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2:45" s="21" customFormat="1" ht="58.5" customHeight="1" x14ac:dyDescent="0.25">
      <c r="B27" s="14">
        <v>9</v>
      </c>
      <c r="C27" s="140"/>
      <c r="D27" s="104" t="s">
        <v>48</v>
      </c>
      <c r="E27" s="92" t="s">
        <v>50</v>
      </c>
      <c r="F27" s="92">
        <v>1.9</v>
      </c>
      <c r="G27" s="92"/>
      <c r="H27" s="37">
        <v>2022</v>
      </c>
      <c r="I27" s="92"/>
      <c r="J27" s="105">
        <v>15957.201075892895</v>
      </c>
      <c r="K27" s="105">
        <v>0</v>
      </c>
      <c r="L27" s="103">
        <f t="shared" si="0"/>
        <v>15957.201075892895</v>
      </c>
      <c r="M27" s="92" t="s">
        <v>71</v>
      </c>
      <c r="N27" s="150"/>
      <c r="O27" s="151"/>
      <c r="P27" s="37" t="s">
        <v>38</v>
      </c>
      <c r="Q27" s="37" t="s">
        <v>38</v>
      </c>
      <c r="R27" s="92" t="s">
        <v>38</v>
      </c>
      <c r="S27" s="92" t="s">
        <v>38</v>
      </c>
      <c r="T27" s="92" t="s">
        <v>38</v>
      </c>
      <c r="U27" s="92" t="s">
        <v>38</v>
      </c>
      <c r="V27" s="149"/>
      <c r="W27" s="149"/>
      <c r="X27" s="92" t="s">
        <v>38</v>
      </c>
      <c r="Y27" s="92" t="s">
        <v>38</v>
      </c>
      <c r="Z27" s="25" t="str">
        <f t="shared" si="2"/>
        <v>Ведутся процедуры по закупке товаров, работ и услуг.</v>
      </c>
      <c r="AA27" s="14" t="s">
        <v>93</v>
      </c>
      <c r="AB27" s="19"/>
      <c r="AC27" s="20"/>
      <c r="AD27" s="27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2:45" s="21" customFormat="1" ht="63" customHeight="1" x14ac:dyDescent="0.25">
      <c r="B28" s="14">
        <v>10</v>
      </c>
      <c r="C28" s="141"/>
      <c r="D28" s="104" t="s">
        <v>49</v>
      </c>
      <c r="E28" s="92" t="s">
        <v>50</v>
      </c>
      <c r="F28" s="92">
        <v>1.32</v>
      </c>
      <c r="G28" s="92"/>
      <c r="H28" s="37">
        <v>2022</v>
      </c>
      <c r="I28" s="92"/>
      <c r="J28" s="105">
        <f>101242.08</f>
        <v>101242.08</v>
      </c>
      <c r="K28" s="105">
        <v>0</v>
      </c>
      <c r="L28" s="103">
        <f t="shared" si="0"/>
        <v>101242.08</v>
      </c>
      <c r="M28" s="92" t="s">
        <v>71</v>
      </c>
      <c r="N28" s="150"/>
      <c r="O28" s="151"/>
      <c r="P28" s="37" t="s">
        <v>38</v>
      </c>
      <c r="Q28" s="37" t="s">
        <v>38</v>
      </c>
      <c r="R28" s="92" t="s">
        <v>38</v>
      </c>
      <c r="S28" s="92" t="s">
        <v>38</v>
      </c>
      <c r="T28" s="92" t="s">
        <v>38</v>
      </c>
      <c r="U28" s="92" t="s">
        <v>38</v>
      </c>
      <c r="V28" s="149"/>
      <c r="W28" s="149"/>
      <c r="X28" s="92" t="s">
        <v>38</v>
      </c>
      <c r="Y28" s="92" t="s">
        <v>38</v>
      </c>
      <c r="Z28" s="25" t="str">
        <f t="shared" si="2"/>
        <v>Ведутся процедуры по закупке товаров, работ и услуг.</v>
      </c>
      <c r="AA28" s="14" t="s">
        <v>93</v>
      </c>
      <c r="AB28" s="19"/>
      <c r="AC28" s="20"/>
      <c r="AD28" s="27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2:45" s="21" customFormat="1" x14ac:dyDescent="0.25">
      <c r="AB29" s="19"/>
      <c r="AC29" s="20"/>
      <c r="AD29" s="20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2:45" s="21" customFormat="1" x14ac:dyDescent="0.25">
      <c r="AB30" s="19"/>
      <c r="AC30" s="20"/>
      <c r="AD30" s="20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2:45" s="21" customFormat="1" x14ac:dyDescent="0.25">
      <c r="AB31" s="19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2:45" s="21" customFormat="1" x14ac:dyDescent="0.25">
      <c r="AB32" s="19"/>
      <c r="AC32" s="20"/>
      <c r="AD32" s="20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28:45" s="21" customFormat="1" x14ac:dyDescent="0.25">
      <c r="AB33" s="19"/>
      <c r="AC33" s="20"/>
      <c r="AD33" s="20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28:45" s="21" customFormat="1" x14ac:dyDescent="0.25">
      <c r="AB34" s="19"/>
      <c r="AC34" s="20"/>
      <c r="AD34" s="20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28:45" s="21" customFormat="1" x14ac:dyDescent="0.25">
      <c r="AB35" s="19"/>
      <c r="AC35" s="20"/>
      <c r="AD35" s="20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28:45" s="21" customFormat="1" x14ac:dyDescent="0.25">
      <c r="AB36" s="19"/>
      <c r="AC36" s="20"/>
      <c r="AD36" s="20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28:45" s="21" customFormat="1" x14ac:dyDescent="0.25">
      <c r="AB37" s="19"/>
      <c r="AC37" s="20"/>
      <c r="AD37" s="20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28:45" s="21" customFormat="1" x14ac:dyDescent="0.25">
      <c r="AB38" s="19"/>
      <c r="AC38" s="20"/>
      <c r="AD38" s="20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28:45" s="21" customFormat="1" x14ac:dyDescent="0.25">
      <c r="AB39" s="19"/>
      <c r="AC39" s="20"/>
      <c r="AD39" s="20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28:45" s="21" customFormat="1" x14ac:dyDescent="0.25">
      <c r="AB40" s="19"/>
      <c r="AC40" s="20"/>
      <c r="AD40" s="20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28:45" s="21" customFormat="1" x14ac:dyDescent="0.25">
      <c r="AB41" s="19"/>
      <c r="AC41" s="20"/>
      <c r="AD41" s="20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28:45" s="21" customFormat="1" x14ac:dyDescent="0.25">
      <c r="AB42" s="19"/>
      <c r="AC42" s="20"/>
      <c r="AD42" s="20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28:45" s="21" customFormat="1" x14ac:dyDescent="0.25">
      <c r="AB43" s="19"/>
      <c r="AC43" s="20"/>
      <c r="AD43" s="20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28:45" s="21" customFormat="1" x14ac:dyDescent="0.25">
      <c r="AB44" s="19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28:45" s="21" customFormat="1" x14ac:dyDescent="0.25">
      <c r="AB45" s="19"/>
      <c r="AC45" s="20"/>
      <c r="AD45" s="20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28:45" s="21" customFormat="1" x14ac:dyDescent="0.25">
      <c r="AB46" s="19"/>
      <c r="AC46" s="20"/>
      <c r="AD46" s="20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28:45" s="21" customFormat="1" x14ac:dyDescent="0.25">
      <c r="AB47" s="19"/>
      <c r="AC47" s="20"/>
      <c r="AD47" s="20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</row>
    <row r="48" spans="28:45" s="21" customFormat="1" x14ac:dyDescent="0.25">
      <c r="AB48" s="19"/>
      <c r="AC48" s="20"/>
      <c r="AD48" s="20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28:45" s="21" customFormat="1" x14ac:dyDescent="0.25">
      <c r="AB49" s="19"/>
      <c r="AC49" s="20"/>
      <c r="AD49" s="20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28:45" s="21" customFormat="1" x14ac:dyDescent="0.25">
      <c r="AB50" s="19"/>
      <c r="AC50" s="20"/>
      <c r="AD50" s="20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28:45" s="21" customFormat="1" x14ac:dyDescent="0.25">
      <c r="AB51" s="19"/>
      <c r="AC51" s="20"/>
      <c r="AD51" s="20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28:45" s="21" customFormat="1" x14ac:dyDescent="0.25">
      <c r="AB52" s="19"/>
      <c r="AC52" s="20"/>
      <c r="AD52" s="20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</row>
    <row r="53" spans="28:45" s="21" customFormat="1" x14ac:dyDescent="0.25">
      <c r="AB53" s="19"/>
      <c r="AC53" s="20"/>
      <c r="AD53" s="20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</row>
    <row r="54" spans="28:45" s="21" customFormat="1" x14ac:dyDescent="0.25">
      <c r="AB54" s="19"/>
      <c r="AC54" s="20"/>
      <c r="AD54" s="20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</row>
    <row r="55" spans="28:45" s="21" customFormat="1" x14ac:dyDescent="0.25">
      <c r="AB55" s="19"/>
      <c r="AC55" s="20"/>
      <c r="AD55" s="20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</row>
    <row r="56" spans="28:45" s="21" customFormat="1" x14ac:dyDescent="0.25">
      <c r="AB56" s="19"/>
      <c r="AC56" s="20"/>
      <c r="AD56" s="20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</row>
    <row r="57" spans="28:45" s="21" customFormat="1" x14ac:dyDescent="0.25">
      <c r="AB57" s="19"/>
      <c r="AC57" s="20"/>
      <c r="AD57" s="20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</row>
    <row r="58" spans="28:45" s="21" customFormat="1" x14ac:dyDescent="0.25">
      <c r="AB58" s="19"/>
      <c r="AC58" s="20"/>
      <c r="AD58" s="20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</row>
    <row r="59" spans="28:45" s="21" customFormat="1" x14ac:dyDescent="0.25">
      <c r="AB59" s="19"/>
      <c r="AC59" s="20"/>
      <c r="AD59" s="20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</row>
    <row r="60" spans="28:45" s="21" customFormat="1" x14ac:dyDescent="0.25">
      <c r="AB60" s="19"/>
      <c r="AC60" s="20"/>
      <c r="AD60" s="20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</row>
    <row r="61" spans="28:45" s="21" customFormat="1" x14ac:dyDescent="0.25">
      <c r="AB61" s="19"/>
      <c r="AC61" s="20"/>
      <c r="AD61" s="20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</row>
    <row r="62" spans="28:45" s="21" customFormat="1" x14ac:dyDescent="0.25">
      <c r="AB62" s="19"/>
      <c r="AC62" s="20"/>
      <c r="AD62" s="20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</row>
    <row r="63" spans="28:45" s="21" customFormat="1" x14ac:dyDescent="0.25">
      <c r="AB63" s="19"/>
      <c r="AC63" s="20"/>
      <c r="AD63" s="20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</row>
    <row r="64" spans="28:45" s="21" customFormat="1" x14ac:dyDescent="0.25">
      <c r="AB64" s="19"/>
      <c r="AC64" s="20"/>
      <c r="AD64" s="20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</row>
    <row r="65" spans="28:45" s="21" customFormat="1" x14ac:dyDescent="0.25">
      <c r="AB65" s="19"/>
      <c r="AC65" s="20"/>
      <c r="AD65" s="20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</row>
    <row r="66" spans="28:45" s="21" customFormat="1" x14ac:dyDescent="0.25">
      <c r="AB66" s="19"/>
      <c r="AC66" s="20"/>
      <c r="AD66" s="20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</row>
    <row r="67" spans="28:45" s="21" customFormat="1" x14ac:dyDescent="0.25">
      <c r="AB67" s="19"/>
      <c r="AC67" s="20"/>
      <c r="AD67" s="20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</row>
    <row r="68" spans="28:45" s="21" customFormat="1" x14ac:dyDescent="0.25">
      <c r="AB68" s="19"/>
      <c r="AC68" s="20"/>
      <c r="AD68" s="20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</row>
    <row r="69" spans="28:45" s="21" customFormat="1" x14ac:dyDescent="0.25">
      <c r="AB69" s="19"/>
      <c r="AC69" s="20"/>
      <c r="AD69" s="20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</row>
    <row r="70" spans="28:45" s="21" customFormat="1" x14ac:dyDescent="0.25">
      <c r="AB70" s="19"/>
      <c r="AC70" s="20"/>
      <c r="AD70" s="20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28:45" s="21" customFormat="1" x14ac:dyDescent="0.25">
      <c r="AB71" s="19"/>
      <c r="AC71" s="20"/>
      <c r="AD71" s="20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</row>
    <row r="72" spans="28:45" s="21" customFormat="1" x14ac:dyDescent="0.25">
      <c r="AB72" s="19"/>
      <c r="AC72" s="20"/>
      <c r="AD72" s="20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</row>
    <row r="73" spans="28:45" s="21" customFormat="1" x14ac:dyDescent="0.25">
      <c r="AB73" s="19"/>
      <c r="AC73" s="20"/>
      <c r="AD73" s="20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</row>
    <row r="74" spans="28:45" s="21" customFormat="1" x14ac:dyDescent="0.25">
      <c r="AB74" s="19"/>
      <c r="AC74" s="20"/>
      <c r="AD74" s="20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</row>
    <row r="75" spans="28:45" s="21" customFormat="1" x14ac:dyDescent="0.25">
      <c r="AB75" s="19"/>
      <c r="AC75" s="20"/>
      <c r="AD75" s="20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</row>
    <row r="76" spans="28:45" s="21" customFormat="1" x14ac:dyDescent="0.25">
      <c r="AB76" s="19"/>
      <c r="AC76" s="20"/>
      <c r="AD76" s="20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</row>
    <row r="77" spans="28:45" s="21" customFormat="1" x14ac:dyDescent="0.25">
      <c r="AB77" s="19"/>
      <c r="AC77" s="20"/>
      <c r="AD77" s="20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</row>
    <row r="78" spans="28:45" s="21" customFormat="1" x14ac:dyDescent="0.25">
      <c r="AB78" s="19"/>
      <c r="AC78" s="20"/>
      <c r="AD78" s="20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</row>
    <row r="79" spans="28:45" s="21" customFormat="1" x14ac:dyDescent="0.25">
      <c r="AB79" s="19"/>
      <c r="AC79" s="20"/>
      <c r="AD79" s="20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</row>
    <row r="80" spans="28:45" s="21" customFormat="1" x14ac:dyDescent="0.25">
      <c r="AB80" s="19"/>
      <c r="AC80" s="20"/>
      <c r="AD80" s="20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28:45" s="21" customFormat="1" x14ac:dyDescent="0.25">
      <c r="AB81" s="19"/>
      <c r="AC81" s="20"/>
      <c r="AD81" s="20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</row>
    <row r="82" spans="28:45" s="21" customFormat="1" x14ac:dyDescent="0.25">
      <c r="AB82" s="19"/>
      <c r="AC82" s="20"/>
      <c r="AD82" s="20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</row>
    <row r="83" spans="28:45" s="21" customFormat="1" x14ac:dyDescent="0.25">
      <c r="AB83" s="19"/>
      <c r="AC83" s="20"/>
      <c r="AD83" s="20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28:45" s="21" customFormat="1" x14ac:dyDescent="0.25">
      <c r="AB84" s="19"/>
      <c r="AC84" s="20"/>
      <c r="AD84" s="20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</row>
    <row r="85" spans="28:45" s="21" customFormat="1" x14ac:dyDescent="0.25">
      <c r="AB85" s="19"/>
      <c r="AC85" s="20"/>
      <c r="AD85" s="20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</row>
    <row r="86" spans="28:45" s="21" customFormat="1" x14ac:dyDescent="0.25">
      <c r="AB86" s="19"/>
      <c r="AC86" s="20"/>
      <c r="AD86" s="20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</row>
    <row r="87" spans="28:45" s="21" customFormat="1" x14ac:dyDescent="0.25">
      <c r="AB87" s="19"/>
      <c r="AC87" s="20"/>
      <c r="AD87" s="20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</row>
    <row r="88" spans="28:45" s="21" customFormat="1" x14ac:dyDescent="0.25">
      <c r="AB88" s="19"/>
      <c r="AC88" s="20"/>
      <c r="AD88" s="20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</row>
    <row r="89" spans="28:45" s="21" customFormat="1" x14ac:dyDescent="0.25">
      <c r="AB89" s="19"/>
      <c r="AC89" s="20"/>
      <c r="AD89" s="20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</row>
    <row r="90" spans="28:45" s="21" customFormat="1" x14ac:dyDescent="0.25">
      <c r="AB90" s="19"/>
      <c r="AC90" s="20"/>
      <c r="AD90" s="20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28:45" s="21" customFormat="1" x14ac:dyDescent="0.25">
      <c r="AB91" s="19"/>
      <c r="AC91" s="20"/>
      <c r="AD91" s="20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</row>
    <row r="92" spans="28:45" s="21" customFormat="1" x14ac:dyDescent="0.25">
      <c r="AB92" s="19"/>
      <c r="AC92" s="20"/>
      <c r="AD92" s="20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</row>
    <row r="93" spans="28:45" s="21" customFormat="1" x14ac:dyDescent="0.25">
      <c r="AB93" s="19"/>
      <c r="AC93" s="20"/>
      <c r="AD93" s="20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</row>
    <row r="94" spans="28:45" s="21" customFormat="1" x14ac:dyDescent="0.25">
      <c r="AB94" s="19"/>
      <c r="AC94" s="20"/>
      <c r="AD94" s="20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</row>
    <row r="95" spans="28:45" s="21" customFormat="1" x14ac:dyDescent="0.25">
      <c r="AB95" s="19"/>
      <c r="AC95" s="20"/>
      <c r="AD95" s="20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</row>
    <row r="96" spans="28:45" s="21" customFormat="1" x14ac:dyDescent="0.25">
      <c r="AB96" s="19"/>
      <c r="AC96" s="20"/>
      <c r="AD96" s="20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</row>
    <row r="97" spans="28:45" s="21" customFormat="1" x14ac:dyDescent="0.25">
      <c r="AB97" s="19"/>
      <c r="AC97" s="20"/>
      <c r="AD97" s="20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</row>
    <row r="98" spans="28:45" s="21" customFormat="1" x14ac:dyDescent="0.25">
      <c r="AB98" s="19"/>
      <c r="AC98" s="20"/>
      <c r="AD98" s="20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</row>
    <row r="99" spans="28:45" s="21" customFormat="1" x14ac:dyDescent="0.25">
      <c r="AB99" s="19"/>
      <c r="AC99" s="20"/>
      <c r="AD99" s="20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</row>
    <row r="100" spans="28:45" s="21" customFormat="1" x14ac:dyDescent="0.25">
      <c r="AB100" s="19"/>
      <c r="AC100" s="20"/>
      <c r="AD100" s="20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</row>
    <row r="101" spans="28:45" s="21" customFormat="1" x14ac:dyDescent="0.25">
      <c r="AB101" s="19"/>
      <c r="AC101" s="20"/>
      <c r="AD101" s="20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</row>
    <row r="102" spans="28:45" s="21" customFormat="1" x14ac:dyDescent="0.25">
      <c r="AB102" s="19"/>
      <c r="AC102" s="20"/>
      <c r="AD102" s="20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</row>
    <row r="103" spans="28:45" s="21" customFormat="1" x14ac:dyDescent="0.25">
      <c r="AB103" s="19"/>
      <c r="AC103" s="20"/>
      <c r="AD103" s="20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</row>
    <row r="104" spans="28:45" s="21" customFormat="1" x14ac:dyDescent="0.25">
      <c r="AB104" s="19"/>
      <c r="AC104" s="20"/>
      <c r="AD104" s="20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</row>
    <row r="105" spans="28:45" s="21" customFormat="1" x14ac:dyDescent="0.25">
      <c r="AB105" s="19"/>
      <c r="AC105" s="20"/>
      <c r="AD105" s="20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</row>
    <row r="106" spans="28:45" s="21" customFormat="1" x14ac:dyDescent="0.25">
      <c r="AB106" s="19"/>
      <c r="AC106" s="20"/>
      <c r="AD106" s="20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</row>
    <row r="107" spans="28:45" s="21" customFormat="1" x14ac:dyDescent="0.25">
      <c r="AB107" s="19"/>
      <c r="AC107" s="20"/>
      <c r="AD107" s="20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</row>
    <row r="108" spans="28:45" s="21" customFormat="1" x14ac:dyDescent="0.25">
      <c r="AB108" s="19"/>
      <c r="AC108" s="20"/>
      <c r="AD108" s="20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</row>
    <row r="109" spans="28:45" s="21" customFormat="1" x14ac:dyDescent="0.25">
      <c r="AB109" s="19"/>
      <c r="AC109" s="20"/>
      <c r="AD109" s="20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</row>
    <row r="110" spans="28:45" s="21" customFormat="1" x14ac:dyDescent="0.25">
      <c r="AB110" s="19"/>
      <c r="AC110" s="20"/>
      <c r="AD110" s="20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</row>
    <row r="111" spans="28:45" s="21" customFormat="1" x14ac:dyDescent="0.25">
      <c r="AB111" s="19"/>
      <c r="AC111" s="20"/>
      <c r="AD111" s="20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</row>
    <row r="112" spans="28:45" s="21" customFormat="1" x14ac:dyDescent="0.25">
      <c r="AB112" s="19"/>
      <c r="AC112" s="20"/>
      <c r="AD112" s="20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</row>
    <row r="113" spans="28:45" s="21" customFormat="1" x14ac:dyDescent="0.25">
      <c r="AB113" s="19"/>
      <c r="AC113" s="20"/>
      <c r="AD113" s="20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</row>
    <row r="114" spans="28:45" s="21" customFormat="1" x14ac:dyDescent="0.25">
      <c r="AB114" s="19"/>
      <c r="AC114" s="20"/>
      <c r="AD114" s="20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</row>
    <row r="115" spans="28:45" s="21" customFormat="1" x14ac:dyDescent="0.25">
      <c r="AB115" s="19"/>
      <c r="AC115" s="20"/>
      <c r="AD115" s="20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</row>
    <row r="116" spans="28:45" s="21" customFormat="1" x14ac:dyDescent="0.25">
      <c r="AB116" s="19"/>
      <c r="AC116" s="20"/>
      <c r="AD116" s="20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</row>
    <row r="117" spans="28:45" s="21" customFormat="1" x14ac:dyDescent="0.25">
      <c r="AB117" s="19"/>
      <c r="AC117" s="20"/>
      <c r="AD117" s="20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</row>
    <row r="118" spans="28:45" s="21" customFormat="1" x14ac:dyDescent="0.25">
      <c r="AB118" s="19"/>
      <c r="AC118" s="20"/>
      <c r="AD118" s="20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</row>
    <row r="119" spans="28:45" s="21" customFormat="1" x14ac:dyDescent="0.25">
      <c r="AB119" s="19"/>
      <c r="AC119" s="20"/>
      <c r="AD119" s="20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</row>
    <row r="120" spans="28:45" s="21" customFormat="1" x14ac:dyDescent="0.25">
      <c r="AB120" s="19"/>
      <c r="AC120" s="20"/>
      <c r="AD120" s="20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</row>
    <row r="121" spans="28:45" s="21" customFormat="1" x14ac:dyDescent="0.25">
      <c r="AB121" s="19"/>
      <c r="AC121" s="20"/>
      <c r="AD121" s="20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</row>
    <row r="122" spans="28:45" s="21" customFormat="1" x14ac:dyDescent="0.25">
      <c r="AB122" s="19"/>
      <c r="AC122" s="20"/>
      <c r="AD122" s="20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</row>
    <row r="123" spans="28:45" s="21" customFormat="1" x14ac:dyDescent="0.25">
      <c r="AB123" s="19"/>
      <c r="AC123" s="20"/>
      <c r="AD123" s="20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</row>
    <row r="124" spans="28:45" s="21" customFormat="1" x14ac:dyDescent="0.25">
      <c r="AB124" s="19"/>
      <c r="AC124" s="20"/>
      <c r="AD124" s="20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</row>
    <row r="125" spans="28:45" s="21" customFormat="1" x14ac:dyDescent="0.25">
      <c r="AB125" s="19"/>
      <c r="AC125" s="20"/>
      <c r="AD125" s="20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</row>
    <row r="126" spans="28:45" s="21" customFormat="1" x14ac:dyDescent="0.25">
      <c r="AB126" s="19"/>
      <c r="AC126" s="20"/>
      <c r="AD126" s="20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</row>
    <row r="127" spans="28:45" s="21" customFormat="1" x14ac:dyDescent="0.25">
      <c r="AB127" s="19"/>
      <c r="AC127" s="20"/>
      <c r="AD127" s="20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</row>
    <row r="128" spans="28:45" s="21" customFormat="1" x14ac:dyDescent="0.25">
      <c r="AB128" s="19"/>
      <c r="AC128" s="20"/>
      <c r="AD128" s="20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</row>
    <row r="129" spans="28:45" s="21" customFormat="1" x14ac:dyDescent="0.25">
      <c r="AB129" s="19"/>
      <c r="AC129" s="20"/>
      <c r="AD129" s="20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</row>
    <row r="130" spans="28:45" s="21" customFormat="1" x14ac:dyDescent="0.25">
      <c r="AB130" s="19"/>
      <c r="AC130" s="20"/>
      <c r="AD130" s="20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</row>
    <row r="131" spans="28:45" s="21" customFormat="1" x14ac:dyDescent="0.25">
      <c r="AB131" s="19"/>
      <c r="AC131" s="20"/>
      <c r="AD131" s="20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</row>
    <row r="132" spans="28:45" s="21" customFormat="1" x14ac:dyDescent="0.25">
      <c r="AB132" s="19"/>
      <c r="AC132" s="20"/>
      <c r="AD132" s="20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</row>
    <row r="133" spans="28:45" s="21" customFormat="1" x14ac:dyDescent="0.25">
      <c r="AB133" s="19"/>
      <c r="AC133" s="20"/>
      <c r="AD133" s="20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</row>
    <row r="134" spans="28:45" s="21" customFormat="1" x14ac:dyDescent="0.25">
      <c r="AB134" s="19"/>
      <c r="AC134" s="20"/>
      <c r="AD134" s="20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</row>
    <row r="135" spans="28:45" s="21" customFormat="1" x14ac:dyDescent="0.25">
      <c r="AB135" s="19"/>
      <c r="AC135" s="20"/>
      <c r="AD135" s="20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</row>
    <row r="136" spans="28:45" s="21" customFormat="1" x14ac:dyDescent="0.25">
      <c r="AB136" s="19"/>
      <c r="AC136" s="20"/>
      <c r="AD136" s="20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</row>
    <row r="137" spans="28:45" s="21" customFormat="1" x14ac:dyDescent="0.25">
      <c r="AB137" s="19"/>
      <c r="AC137" s="20"/>
      <c r="AD137" s="20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</row>
    <row r="138" spans="28:45" s="21" customFormat="1" x14ac:dyDescent="0.25">
      <c r="AB138" s="19"/>
      <c r="AC138" s="20"/>
      <c r="AD138" s="20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</row>
    <row r="139" spans="28:45" s="21" customFormat="1" x14ac:dyDescent="0.25">
      <c r="AB139" s="19"/>
      <c r="AC139" s="20"/>
      <c r="AD139" s="20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</row>
    <row r="140" spans="28:45" s="21" customFormat="1" x14ac:dyDescent="0.25">
      <c r="AB140" s="19"/>
      <c r="AC140" s="20"/>
      <c r="AD140" s="20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</row>
    <row r="141" spans="28:45" s="21" customFormat="1" x14ac:dyDescent="0.25">
      <c r="AB141" s="19"/>
      <c r="AC141" s="20"/>
      <c r="AD141" s="20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</row>
    <row r="142" spans="28:45" s="21" customFormat="1" x14ac:dyDescent="0.25">
      <c r="AB142" s="19"/>
      <c r="AC142" s="20"/>
      <c r="AD142" s="20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</row>
    <row r="143" spans="28:45" s="21" customFormat="1" x14ac:dyDescent="0.25">
      <c r="AB143" s="19"/>
      <c r="AC143" s="20"/>
      <c r="AD143" s="20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</row>
    <row r="144" spans="28:45" s="21" customFormat="1" x14ac:dyDescent="0.25">
      <c r="AB144" s="19"/>
      <c r="AC144" s="20"/>
      <c r="AD144" s="20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</row>
    <row r="145" spans="28:45" s="21" customFormat="1" x14ac:dyDescent="0.25">
      <c r="AB145" s="19"/>
      <c r="AC145" s="20"/>
      <c r="AD145" s="20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28:45" s="21" customFormat="1" x14ac:dyDescent="0.25">
      <c r="AB146" s="19"/>
      <c r="AC146" s="20"/>
      <c r="AD146" s="20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</row>
    <row r="147" spans="28:45" s="21" customFormat="1" x14ac:dyDescent="0.25">
      <c r="AB147" s="19"/>
      <c r="AC147" s="20"/>
      <c r="AD147" s="20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</row>
    <row r="148" spans="28:45" s="21" customFormat="1" x14ac:dyDescent="0.25">
      <c r="AB148" s="19"/>
      <c r="AC148" s="20"/>
      <c r="AD148" s="20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</row>
    <row r="149" spans="28:45" s="21" customFormat="1" x14ac:dyDescent="0.25">
      <c r="AB149" s="19"/>
      <c r="AC149" s="20"/>
      <c r="AD149" s="20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</row>
    <row r="150" spans="28:45" s="21" customFormat="1" x14ac:dyDescent="0.25">
      <c r="AB150" s="19"/>
      <c r="AC150" s="20"/>
      <c r="AD150" s="20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</row>
    <row r="151" spans="28:45" s="21" customFormat="1" x14ac:dyDescent="0.25">
      <c r="AB151" s="19"/>
      <c r="AC151" s="20"/>
      <c r="AD151" s="20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</row>
    <row r="152" spans="28:45" s="21" customFormat="1" x14ac:dyDescent="0.25">
      <c r="AB152" s="19"/>
      <c r="AC152" s="20"/>
      <c r="AD152" s="20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</row>
    <row r="153" spans="28:45" s="21" customFormat="1" x14ac:dyDescent="0.25">
      <c r="AB153" s="19"/>
      <c r="AC153" s="20"/>
      <c r="AD153" s="20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</row>
    <row r="154" spans="28:45" s="21" customFormat="1" x14ac:dyDescent="0.25">
      <c r="AB154" s="19"/>
      <c r="AC154" s="20"/>
      <c r="AD154" s="20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</row>
    <row r="155" spans="28:45" s="21" customFormat="1" x14ac:dyDescent="0.25">
      <c r="AB155" s="19"/>
      <c r="AC155" s="20"/>
      <c r="AD155" s="20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</row>
    <row r="156" spans="28:45" s="21" customFormat="1" x14ac:dyDescent="0.25">
      <c r="AB156" s="19"/>
      <c r="AC156" s="20"/>
      <c r="AD156" s="20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</row>
    <row r="157" spans="28:45" s="21" customFormat="1" x14ac:dyDescent="0.25">
      <c r="AB157" s="19"/>
      <c r="AC157" s="20"/>
      <c r="AD157" s="20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</row>
    <row r="158" spans="28:45" s="21" customFormat="1" x14ac:dyDescent="0.25">
      <c r="AB158" s="19"/>
      <c r="AC158" s="20"/>
      <c r="AD158" s="20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</row>
    <row r="159" spans="28:45" s="21" customFormat="1" x14ac:dyDescent="0.25">
      <c r="AB159" s="19"/>
      <c r="AC159" s="20"/>
      <c r="AD159" s="20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</row>
    <row r="160" spans="28:45" s="21" customFormat="1" x14ac:dyDescent="0.25">
      <c r="AB160" s="19"/>
      <c r="AC160" s="20"/>
      <c r="AD160" s="20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</row>
    <row r="161" spans="28:45" s="21" customFormat="1" x14ac:dyDescent="0.25">
      <c r="AB161" s="19"/>
      <c r="AC161" s="20"/>
      <c r="AD161" s="20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</row>
    <row r="162" spans="28:45" s="21" customFormat="1" x14ac:dyDescent="0.25">
      <c r="AB162" s="19"/>
      <c r="AC162" s="20"/>
      <c r="AD162" s="20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</row>
    <row r="163" spans="28:45" s="21" customFormat="1" x14ac:dyDescent="0.25">
      <c r="AB163" s="19"/>
      <c r="AC163" s="20"/>
      <c r="AD163" s="20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</row>
    <row r="164" spans="28:45" s="21" customFormat="1" x14ac:dyDescent="0.25">
      <c r="AB164" s="19"/>
      <c r="AC164" s="20"/>
      <c r="AD164" s="20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</row>
  </sheetData>
  <mergeCells count="35">
    <mergeCell ref="C19:C28"/>
    <mergeCell ref="N13:Q13"/>
    <mergeCell ref="F14:G14"/>
    <mergeCell ref="V19:V28"/>
    <mergeCell ref="W19:W28"/>
    <mergeCell ref="N19:N28"/>
    <mergeCell ref="O19:O28"/>
    <mergeCell ref="B9:AA9"/>
    <mergeCell ref="B10:AA10"/>
    <mergeCell ref="D14:D16"/>
    <mergeCell ref="C14:C16"/>
    <mergeCell ref="B13:B16"/>
    <mergeCell ref="AA13:AA16"/>
    <mergeCell ref="I13:I16"/>
    <mergeCell ref="Z13:Z16"/>
    <mergeCell ref="J14:J16"/>
    <mergeCell ref="R13:Y13"/>
    <mergeCell ref="P14:P16"/>
    <mergeCell ref="Q14:Q16"/>
    <mergeCell ref="B8:AA8"/>
    <mergeCell ref="J13:M13"/>
    <mergeCell ref="B7:AA7"/>
    <mergeCell ref="E14:E16"/>
    <mergeCell ref="C13:H13"/>
    <mergeCell ref="H14:H16"/>
    <mergeCell ref="G15:G16"/>
    <mergeCell ref="F15:F16"/>
    <mergeCell ref="N14:O15"/>
    <mergeCell ref="M14:M16"/>
    <mergeCell ref="L14:L16"/>
    <mergeCell ref="K14:K16"/>
    <mergeCell ref="R14:S15"/>
    <mergeCell ref="T14:U15"/>
    <mergeCell ref="V14:W15"/>
    <mergeCell ref="X14:Y15"/>
  </mergeCells>
  <pageMargins left="0.15748031496062992" right="0.15748031496062992" top="0.23622047244094491" bottom="0.15748031496062992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59"/>
  <sheetViews>
    <sheetView topLeftCell="A10" zoomScale="60" zoomScaleNormal="60" workbookViewId="0">
      <selection activeCell="N17" sqref="N17:O17"/>
    </sheetView>
  </sheetViews>
  <sheetFormatPr defaultRowHeight="15.75" x14ac:dyDescent="0.25"/>
  <cols>
    <col min="1" max="1" width="9.140625" style="1"/>
    <col min="2" max="2" width="6" style="1" customWidth="1"/>
    <col min="3" max="3" width="22.7109375" style="1" customWidth="1"/>
    <col min="4" max="4" width="44.140625" style="1" customWidth="1"/>
    <col min="5" max="5" width="11.140625" style="1" customWidth="1"/>
    <col min="6" max="7" width="9.28515625" style="1" bestFit="1" customWidth="1"/>
    <col min="8" max="8" width="13.85546875" style="1" customWidth="1"/>
    <col min="9" max="9" width="9.28515625" style="1" bestFit="1" customWidth="1"/>
    <col min="10" max="10" width="16.85546875" style="1" customWidth="1"/>
    <col min="11" max="11" width="13.85546875" style="1" customWidth="1"/>
    <col min="12" max="12" width="15.5703125" style="1" customWidth="1"/>
    <col min="13" max="13" width="22.140625" style="1" customWidth="1"/>
    <col min="14" max="14" width="15.7109375" style="1" customWidth="1"/>
    <col min="15" max="15" width="12.140625" style="1" customWidth="1"/>
    <col min="16" max="17" width="9.28515625" style="1" bestFit="1" customWidth="1"/>
    <col min="18" max="25" width="9.140625" style="1" customWidth="1"/>
    <col min="26" max="26" width="17.7109375" style="1" customWidth="1"/>
    <col min="27" max="27" width="28.7109375" style="1" customWidth="1"/>
    <col min="28" max="28" width="17.5703125" style="1" customWidth="1"/>
    <col min="29" max="29" width="10.140625" style="7" bestFit="1" customWidth="1"/>
    <col min="30" max="30" width="11.85546875" style="7" bestFit="1" customWidth="1"/>
    <col min="31" max="31" width="9.28515625" style="1" bestFit="1" customWidth="1"/>
    <col min="32" max="16384" width="9.140625" style="1"/>
  </cols>
  <sheetData>
    <row r="1" spans="2:30" x14ac:dyDescent="0.25">
      <c r="Z1" s="2"/>
      <c r="AA1" s="3" t="s">
        <v>27</v>
      </c>
    </row>
    <row r="2" spans="2:30" x14ac:dyDescent="0.25">
      <c r="AA2" s="6" t="s">
        <v>28</v>
      </c>
    </row>
    <row r="3" spans="2:30" x14ac:dyDescent="0.25">
      <c r="AA3" s="3" t="s">
        <v>29</v>
      </c>
    </row>
    <row r="4" spans="2:30" x14ac:dyDescent="0.25">
      <c r="AA4" s="3" t="s">
        <v>30</v>
      </c>
    </row>
    <row r="6" spans="2:30" x14ac:dyDescent="0.25">
      <c r="AA6" s="3" t="s">
        <v>31</v>
      </c>
    </row>
    <row r="7" spans="2:30" x14ac:dyDescent="0.25">
      <c r="AA7" s="3"/>
    </row>
    <row r="8" spans="2:30" ht="15" customHeight="1" x14ac:dyDescent="0.25">
      <c r="B8" s="133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</row>
    <row r="9" spans="2:30" x14ac:dyDescent="0.25">
      <c r="B9" s="133" t="s">
        <v>42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2:30" x14ac:dyDescent="0.25">
      <c r="B10" s="148" t="s">
        <v>52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2:30" x14ac:dyDescent="0.25">
      <c r="B11" s="133" t="s">
        <v>33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</row>
    <row r="12" spans="2:30" x14ac:dyDescent="0.25">
      <c r="AA12" s="3"/>
    </row>
    <row r="13" spans="2:30" x14ac:dyDescent="0.25">
      <c r="J13" s="11">
        <v>12185.44</v>
      </c>
      <c r="K13" s="12">
        <f>J13-J19</f>
        <v>-179923.00399999999</v>
      </c>
    </row>
    <row r="14" spans="2:30" s="98" customFormat="1" ht="81" customHeight="1" x14ac:dyDescent="0.25">
      <c r="B14" s="132" t="s">
        <v>0</v>
      </c>
      <c r="C14" s="132" t="s">
        <v>1</v>
      </c>
      <c r="D14" s="132"/>
      <c r="E14" s="132"/>
      <c r="F14" s="132"/>
      <c r="G14" s="132"/>
      <c r="H14" s="132"/>
      <c r="I14" s="132" t="s">
        <v>2</v>
      </c>
      <c r="J14" s="132" t="s">
        <v>3</v>
      </c>
      <c r="K14" s="132"/>
      <c r="L14" s="132"/>
      <c r="M14" s="132"/>
      <c r="N14" s="132" t="s">
        <v>14</v>
      </c>
      <c r="O14" s="132"/>
      <c r="P14" s="132"/>
      <c r="Q14" s="132"/>
      <c r="R14" s="132" t="s">
        <v>15</v>
      </c>
      <c r="S14" s="132"/>
      <c r="T14" s="132"/>
      <c r="U14" s="132"/>
      <c r="V14" s="132"/>
      <c r="W14" s="132"/>
      <c r="X14" s="132"/>
      <c r="Y14" s="132"/>
      <c r="Z14" s="132" t="s">
        <v>16</v>
      </c>
      <c r="AA14" s="132" t="s">
        <v>17</v>
      </c>
      <c r="AC14" s="106"/>
      <c r="AD14" s="106"/>
    </row>
    <row r="15" spans="2:30" s="98" customFormat="1" ht="81" customHeight="1" x14ac:dyDescent="0.25">
      <c r="B15" s="132"/>
      <c r="C15" s="132" t="s">
        <v>4</v>
      </c>
      <c r="D15" s="132" t="s">
        <v>5</v>
      </c>
      <c r="E15" s="132" t="s">
        <v>6</v>
      </c>
      <c r="F15" s="132" t="s">
        <v>7</v>
      </c>
      <c r="G15" s="132"/>
      <c r="H15" s="132" t="s">
        <v>8</v>
      </c>
      <c r="I15" s="132"/>
      <c r="J15" s="132" t="s">
        <v>99</v>
      </c>
      <c r="K15" s="132" t="s">
        <v>100</v>
      </c>
      <c r="L15" s="132" t="s">
        <v>101</v>
      </c>
      <c r="M15" s="132" t="s">
        <v>11</v>
      </c>
      <c r="N15" s="132" t="s">
        <v>18</v>
      </c>
      <c r="O15" s="132"/>
      <c r="P15" s="132" t="s">
        <v>19</v>
      </c>
      <c r="Q15" s="132" t="s">
        <v>20</v>
      </c>
      <c r="R15" s="132" t="s">
        <v>21</v>
      </c>
      <c r="S15" s="132"/>
      <c r="T15" s="132" t="s">
        <v>22</v>
      </c>
      <c r="U15" s="132"/>
      <c r="V15" s="132" t="s">
        <v>23</v>
      </c>
      <c r="W15" s="132"/>
      <c r="X15" s="132" t="s">
        <v>24</v>
      </c>
      <c r="Y15" s="132"/>
      <c r="Z15" s="132"/>
      <c r="AA15" s="132"/>
      <c r="AC15" s="106"/>
      <c r="AD15" s="106"/>
    </row>
    <row r="16" spans="2:30" s="98" customFormat="1" ht="94.5" customHeight="1" x14ac:dyDescent="0.25">
      <c r="B16" s="132"/>
      <c r="C16" s="132"/>
      <c r="D16" s="132"/>
      <c r="E16" s="132"/>
      <c r="F16" s="132" t="s">
        <v>12</v>
      </c>
      <c r="G16" s="132" t="s">
        <v>13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C16" s="106"/>
      <c r="AD16" s="106"/>
    </row>
    <row r="17" spans="2:31" s="98" customFormat="1" ht="81" customHeight="1" x14ac:dyDescent="0.25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87" t="s">
        <v>102</v>
      </c>
      <c r="O17" s="87" t="s">
        <v>103</v>
      </c>
      <c r="P17" s="132"/>
      <c r="Q17" s="132"/>
      <c r="R17" s="87" t="s">
        <v>25</v>
      </c>
      <c r="S17" s="87" t="s">
        <v>26</v>
      </c>
      <c r="T17" s="87" t="s">
        <v>25</v>
      </c>
      <c r="U17" s="87" t="s">
        <v>26</v>
      </c>
      <c r="V17" s="87" t="s">
        <v>12</v>
      </c>
      <c r="W17" s="87" t="s">
        <v>13</v>
      </c>
      <c r="X17" s="87" t="s">
        <v>25</v>
      </c>
      <c r="Y17" s="87" t="s">
        <v>26</v>
      </c>
      <c r="Z17" s="132"/>
      <c r="AA17" s="132"/>
      <c r="AC17" s="106"/>
      <c r="AD17" s="106"/>
    </row>
    <row r="18" spans="2:31" s="116" customFormat="1" ht="19.5" customHeight="1" x14ac:dyDescent="0.25">
      <c r="B18" s="115">
        <v>1</v>
      </c>
      <c r="C18" s="115">
        <v>2</v>
      </c>
      <c r="D18" s="115">
        <v>3</v>
      </c>
      <c r="E18" s="115">
        <v>4</v>
      </c>
      <c r="F18" s="115">
        <v>5</v>
      </c>
      <c r="G18" s="115">
        <v>6</v>
      </c>
      <c r="H18" s="115">
        <v>7</v>
      </c>
      <c r="I18" s="115">
        <v>8</v>
      </c>
      <c r="J18" s="115">
        <v>9</v>
      </c>
      <c r="K18" s="115">
        <v>10</v>
      </c>
      <c r="L18" s="115">
        <v>11</v>
      </c>
      <c r="M18" s="115">
        <v>12</v>
      </c>
      <c r="N18" s="115">
        <v>13</v>
      </c>
      <c r="O18" s="115">
        <v>14</v>
      </c>
      <c r="P18" s="115">
        <v>15</v>
      </c>
      <c r="Q18" s="115">
        <v>16</v>
      </c>
      <c r="R18" s="115">
        <v>17</v>
      </c>
      <c r="S18" s="115">
        <v>18</v>
      </c>
      <c r="T18" s="115">
        <v>19</v>
      </c>
      <c r="U18" s="115">
        <v>20</v>
      </c>
      <c r="V18" s="115">
        <v>21</v>
      </c>
      <c r="W18" s="115">
        <v>22</v>
      </c>
      <c r="X18" s="115">
        <v>23</v>
      </c>
      <c r="Y18" s="115">
        <v>24</v>
      </c>
      <c r="Z18" s="115">
        <v>25</v>
      </c>
      <c r="AA18" s="115">
        <v>26</v>
      </c>
      <c r="AC18" s="117"/>
      <c r="AD18" s="117"/>
    </row>
    <row r="19" spans="2:31" s="40" customFormat="1" ht="26.25" customHeight="1" x14ac:dyDescent="0.25">
      <c r="B19" s="92"/>
      <c r="C19" s="153" t="s">
        <v>53</v>
      </c>
      <c r="D19" s="114" t="s">
        <v>34</v>
      </c>
      <c r="E19" s="37"/>
      <c r="F19" s="37"/>
      <c r="G19" s="37"/>
      <c r="H19" s="37"/>
      <c r="I19" s="37"/>
      <c r="J19" s="39">
        <f>SUM(J20:J22)</f>
        <v>192108.44399999999</v>
      </c>
      <c r="K19" s="39">
        <f>SUM(K20:K22)</f>
        <v>0</v>
      </c>
      <c r="L19" s="39">
        <f>SUM(L20:L22)</f>
        <v>192108.44399999999</v>
      </c>
      <c r="M19" s="37"/>
      <c r="N19" s="51">
        <f>SUM(N20:N22)</f>
        <v>54462.32</v>
      </c>
      <c r="O19" s="51">
        <f>SUM(O20:O22)</f>
        <v>137646.12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C19" s="41"/>
      <c r="AD19" s="41"/>
    </row>
    <row r="20" spans="2:31" s="40" customFormat="1" ht="88.5" customHeight="1" x14ac:dyDescent="0.25">
      <c r="B20" s="92">
        <v>1</v>
      </c>
      <c r="C20" s="154"/>
      <c r="D20" s="107" t="s">
        <v>54</v>
      </c>
      <c r="E20" s="37" t="s">
        <v>50</v>
      </c>
      <c r="F20" s="37">
        <v>0.42699999999999999</v>
      </c>
      <c r="G20" s="37" t="s">
        <v>38</v>
      </c>
      <c r="H20" s="37">
        <v>2022</v>
      </c>
      <c r="I20" s="37"/>
      <c r="J20" s="108">
        <f>13912370/1000/1.12</f>
        <v>12421.758928571428</v>
      </c>
      <c r="K20" s="108">
        <v>0</v>
      </c>
      <c r="L20" s="91">
        <f>J20-K20</f>
        <v>12421.758928571428</v>
      </c>
      <c r="M20" s="92" t="s">
        <v>69</v>
      </c>
      <c r="N20" s="156">
        <f>54462.32</f>
        <v>54462.32</v>
      </c>
      <c r="O20" s="157">
        <f>137646.12</f>
        <v>137646.12</v>
      </c>
      <c r="P20" s="37" t="s">
        <v>38</v>
      </c>
      <c r="Q20" s="37" t="s">
        <v>38</v>
      </c>
      <c r="R20" s="37" t="s">
        <v>38</v>
      </c>
      <c r="S20" s="37" t="s">
        <v>38</v>
      </c>
      <c r="T20" s="37" t="s">
        <v>38</v>
      </c>
      <c r="U20" s="37" t="s">
        <v>38</v>
      </c>
      <c r="V20" s="152">
        <v>0.129</v>
      </c>
      <c r="W20" s="152">
        <v>0.129</v>
      </c>
      <c r="X20" s="92">
        <v>13</v>
      </c>
      <c r="Y20" s="92" t="s">
        <v>38</v>
      </c>
      <c r="Z20" s="37" t="str">
        <f>M20</f>
        <v>Договор заключен, ведутся работы</v>
      </c>
      <c r="AA20" s="37" t="s">
        <v>94</v>
      </c>
      <c r="AB20" s="109"/>
      <c r="AC20" s="110">
        <v>8.0357142857142847</v>
      </c>
      <c r="AD20" s="110">
        <f>AC20*1000</f>
        <v>8035.7142857142844</v>
      </c>
      <c r="AE20" s="111" t="b">
        <f>AD20=J20</f>
        <v>0</v>
      </c>
    </row>
    <row r="21" spans="2:31" s="40" customFormat="1" ht="88.5" customHeight="1" x14ac:dyDescent="0.25">
      <c r="B21" s="92">
        <v>2</v>
      </c>
      <c r="C21" s="154"/>
      <c r="D21" s="107" t="s">
        <v>55</v>
      </c>
      <c r="E21" s="37" t="s">
        <v>50</v>
      </c>
      <c r="F21" s="37">
        <v>0.375</v>
      </c>
      <c r="G21" s="37" t="s">
        <v>38</v>
      </c>
      <c r="H21" s="37">
        <v>2022</v>
      </c>
      <c r="I21" s="37"/>
      <c r="J21" s="108">
        <f>16322640/1000/1.12</f>
        <v>14573.785714285712</v>
      </c>
      <c r="K21" s="108">
        <v>0</v>
      </c>
      <c r="L21" s="103">
        <f>J21-K21</f>
        <v>14573.785714285712</v>
      </c>
      <c r="M21" s="92" t="s">
        <v>69</v>
      </c>
      <c r="N21" s="156"/>
      <c r="O21" s="157"/>
      <c r="P21" s="37" t="s">
        <v>38</v>
      </c>
      <c r="Q21" s="37" t="s">
        <v>38</v>
      </c>
      <c r="R21" s="37" t="s">
        <v>38</v>
      </c>
      <c r="S21" s="37" t="s">
        <v>38</v>
      </c>
      <c r="T21" s="37" t="s">
        <v>38</v>
      </c>
      <c r="U21" s="37" t="s">
        <v>38</v>
      </c>
      <c r="V21" s="152"/>
      <c r="W21" s="152"/>
      <c r="X21" s="92">
        <v>13</v>
      </c>
      <c r="Y21" s="92" t="s">
        <v>38</v>
      </c>
      <c r="Z21" s="37" t="str">
        <f>M21</f>
        <v>Договор заключен, ведутся работы</v>
      </c>
      <c r="AA21" s="37" t="s">
        <v>94</v>
      </c>
      <c r="AB21" s="112"/>
      <c r="AC21" s="110">
        <v>3.7854012302553568</v>
      </c>
      <c r="AD21" s="110">
        <f>AC21*1000</f>
        <v>3785.4012302553569</v>
      </c>
      <c r="AE21" s="111" t="b">
        <f>AD21=J21</f>
        <v>0</v>
      </c>
    </row>
    <row r="22" spans="2:31" s="40" customFormat="1" ht="84.75" customHeight="1" x14ac:dyDescent="0.25">
      <c r="B22" s="92">
        <v>3</v>
      </c>
      <c r="C22" s="155"/>
      <c r="D22" s="102" t="s">
        <v>56</v>
      </c>
      <c r="E22" s="92" t="s">
        <v>50</v>
      </c>
      <c r="F22" s="92">
        <v>5.51</v>
      </c>
      <c r="G22" s="92" t="s">
        <v>38</v>
      </c>
      <c r="H22" s="37">
        <v>2022</v>
      </c>
      <c r="I22" s="92"/>
      <c r="J22" s="103">
        <v>165112.89935714286</v>
      </c>
      <c r="K22" s="103"/>
      <c r="L22" s="103">
        <f>J22-K22</f>
        <v>165112.89935714286</v>
      </c>
      <c r="M22" s="92" t="s">
        <v>71</v>
      </c>
      <c r="N22" s="156"/>
      <c r="O22" s="157"/>
      <c r="P22" s="37" t="s">
        <v>38</v>
      </c>
      <c r="Q22" s="37" t="s">
        <v>38</v>
      </c>
      <c r="R22" s="37" t="s">
        <v>38</v>
      </c>
      <c r="S22" s="37" t="s">
        <v>38</v>
      </c>
      <c r="T22" s="37" t="s">
        <v>38</v>
      </c>
      <c r="U22" s="37" t="s">
        <v>38</v>
      </c>
      <c r="V22" s="152"/>
      <c r="W22" s="152"/>
      <c r="X22" s="92" t="s">
        <v>38</v>
      </c>
      <c r="Y22" s="92" t="s">
        <v>38</v>
      </c>
      <c r="Z22" s="92" t="s">
        <v>71</v>
      </c>
      <c r="AA22" s="37" t="s">
        <v>94</v>
      </c>
      <c r="AB22" s="113"/>
      <c r="AC22" s="110"/>
      <c r="AD22" s="110"/>
      <c r="AE22" s="111"/>
    </row>
    <row r="23" spans="2:31" s="21" customFormat="1" x14ac:dyDescent="0.25">
      <c r="AC23" s="52"/>
      <c r="AD23" s="52"/>
    </row>
    <row r="24" spans="2:31" s="21" customFormat="1" x14ac:dyDescent="0.25">
      <c r="AC24" s="52"/>
      <c r="AD24" s="52"/>
    </row>
    <row r="25" spans="2:31" s="21" customFormat="1" x14ac:dyDescent="0.25">
      <c r="AC25" s="52"/>
      <c r="AD25" s="52"/>
    </row>
    <row r="26" spans="2:31" s="21" customFormat="1" x14ac:dyDescent="0.25">
      <c r="D26" s="55"/>
      <c r="AC26" s="52"/>
      <c r="AD26" s="52"/>
    </row>
    <row r="27" spans="2:31" s="21" customFormat="1" x14ac:dyDescent="0.25">
      <c r="D27" s="55"/>
      <c r="AC27" s="52"/>
      <c r="AD27" s="52"/>
    </row>
    <row r="28" spans="2:31" s="21" customFormat="1" x14ac:dyDescent="0.25">
      <c r="AC28" s="52"/>
      <c r="AD28" s="52"/>
    </row>
    <row r="29" spans="2:31" s="21" customFormat="1" x14ac:dyDescent="0.25">
      <c r="AC29" s="52"/>
      <c r="AD29" s="52"/>
    </row>
    <row r="30" spans="2:31" s="21" customFormat="1" x14ac:dyDescent="0.25">
      <c r="AC30" s="52"/>
      <c r="AD30" s="52"/>
    </row>
    <row r="31" spans="2:31" s="21" customFormat="1" x14ac:dyDescent="0.25">
      <c r="AC31" s="52"/>
      <c r="AD31" s="52"/>
    </row>
    <row r="32" spans="2:31" s="21" customFormat="1" x14ac:dyDescent="0.25">
      <c r="AC32" s="52"/>
      <c r="AD32" s="52"/>
    </row>
    <row r="33" spans="29:30" s="21" customFormat="1" x14ac:dyDescent="0.25">
      <c r="AC33" s="52"/>
      <c r="AD33" s="52"/>
    </row>
    <row r="34" spans="29:30" s="21" customFormat="1" x14ac:dyDescent="0.25">
      <c r="AC34" s="52"/>
      <c r="AD34" s="52"/>
    </row>
    <row r="35" spans="29:30" s="21" customFormat="1" x14ac:dyDescent="0.25">
      <c r="AC35" s="52"/>
      <c r="AD35" s="52"/>
    </row>
    <row r="36" spans="29:30" s="21" customFormat="1" x14ac:dyDescent="0.25">
      <c r="AC36" s="52"/>
      <c r="AD36" s="52"/>
    </row>
    <row r="37" spans="29:30" s="21" customFormat="1" x14ac:dyDescent="0.25">
      <c r="AC37" s="52"/>
      <c r="AD37" s="52"/>
    </row>
    <row r="38" spans="29:30" s="21" customFormat="1" x14ac:dyDescent="0.25">
      <c r="AC38" s="52"/>
      <c r="AD38" s="52"/>
    </row>
    <row r="39" spans="29:30" s="21" customFormat="1" x14ac:dyDescent="0.25">
      <c r="AC39" s="52"/>
      <c r="AD39" s="52"/>
    </row>
    <row r="40" spans="29:30" s="21" customFormat="1" x14ac:dyDescent="0.25">
      <c r="AC40" s="52"/>
      <c r="AD40" s="52"/>
    </row>
    <row r="41" spans="29:30" s="21" customFormat="1" x14ac:dyDescent="0.25">
      <c r="AC41" s="52"/>
      <c r="AD41" s="52"/>
    </row>
    <row r="42" spans="29:30" s="21" customFormat="1" x14ac:dyDescent="0.25">
      <c r="AC42" s="52"/>
      <c r="AD42" s="52"/>
    </row>
    <row r="43" spans="29:30" s="21" customFormat="1" x14ac:dyDescent="0.25">
      <c r="AC43" s="52"/>
      <c r="AD43" s="52"/>
    </row>
    <row r="44" spans="29:30" s="21" customFormat="1" x14ac:dyDescent="0.25">
      <c r="AC44" s="52"/>
      <c r="AD44" s="52"/>
    </row>
    <row r="45" spans="29:30" s="21" customFormat="1" x14ac:dyDescent="0.25">
      <c r="AC45" s="52"/>
      <c r="AD45" s="52"/>
    </row>
    <row r="46" spans="29:30" s="21" customFormat="1" x14ac:dyDescent="0.25">
      <c r="AC46" s="52"/>
      <c r="AD46" s="52"/>
    </row>
    <row r="47" spans="29:30" s="21" customFormat="1" x14ac:dyDescent="0.25">
      <c r="AC47" s="52"/>
      <c r="AD47" s="52"/>
    </row>
    <row r="48" spans="29:30" s="21" customFormat="1" x14ac:dyDescent="0.25">
      <c r="AC48" s="52"/>
      <c r="AD48" s="52"/>
    </row>
    <row r="49" spans="29:30" s="21" customFormat="1" x14ac:dyDescent="0.25">
      <c r="AC49" s="52"/>
      <c r="AD49" s="52"/>
    </row>
    <row r="50" spans="29:30" s="21" customFormat="1" x14ac:dyDescent="0.25">
      <c r="AC50" s="52"/>
      <c r="AD50" s="52"/>
    </row>
    <row r="51" spans="29:30" s="21" customFormat="1" x14ac:dyDescent="0.25">
      <c r="AC51" s="52"/>
      <c r="AD51" s="52"/>
    </row>
    <row r="52" spans="29:30" s="21" customFormat="1" x14ac:dyDescent="0.25">
      <c r="AC52" s="52"/>
      <c r="AD52" s="52"/>
    </row>
    <row r="53" spans="29:30" s="21" customFormat="1" x14ac:dyDescent="0.25">
      <c r="AC53" s="52"/>
      <c r="AD53" s="52"/>
    </row>
    <row r="54" spans="29:30" s="21" customFormat="1" x14ac:dyDescent="0.25">
      <c r="AC54" s="52"/>
      <c r="AD54" s="52"/>
    </row>
    <row r="55" spans="29:30" s="21" customFormat="1" x14ac:dyDescent="0.25">
      <c r="AC55" s="52"/>
      <c r="AD55" s="52"/>
    </row>
    <row r="56" spans="29:30" s="21" customFormat="1" x14ac:dyDescent="0.25">
      <c r="AC56" s="52"/>
      <c r="AD56" s="52"/>
    </row>
    <row r="57" spans="29:30" s="21" customFormat="1" x14ac:dyDescent="0.25">
      <c r="AC57" s="52"/>
      <c r="AD57" s="52"/>
    </row>
    <row r="58" spans="29:30" s="21" customFormat="1" x14ac:dyDescent="0.25">
      <c r="AC58" s="52"/>
      <c r="AD58" s="52"/>
    </row>
    <row r="59" spans="29:30" s="21" customFormat="1" x14ac:dyDescent="0.25">
      <c r="AC59" s="52"/>
      <c r="AD59" s="52"/>
    </row>
    <row r="60" spans="29:30" s="21" customFormat="1" x14ac:dyDescent="0.25">
      <c r="AC60" s="52"/>
      <c r="AD60" s="52"/>
    </row>
    <row r="61" spans="29:30" s="21" customFormat="1" x14ac:dyDescent="0.25">
      <c r="AC61" s="52"/>
      <c r="AD61" s="52"/>
    </row>
    <row r="62" spans="29:30" s="21" customFormat="1" x14ac:dyDescent="0.25">
      <c r="AC62" s="52"/>
      <c r="AD62" s="52"/>
    </row>
    <row r="63" spans="29:30" s="21" customFormat="1" x14ac:dyDescent="0.25">
      <c r="AC63" s="52"/>
      <c r="AD63" s="52"/>
    </row>
    <row r="64" spans="29:30" s="21" customFormat="1" x14ac:dyDescent="0.25">
      <c r="AC64" s="52"/>
      <c r="AD64" s="52"/>
    </row>
    <row r="65" spans="29:30" s="21" customFormat="1" x14ac:dyDescent="0.25">
      <c r="AC65" s="52"/>
      <c r="AD65" s="52"/>
    </row>
    <row r="66" spans="29:30" s="21" customFormat="1" x14ac:dyDescent="0.25">
      <c r="AC66" s="52"/>
      <c r="AD66" s="52"/>
    </row>
    <row r="67" spans="29:30" s="21" customFormat="1" x14ac:dyDescent="0.25">
      <c r="AC67" s="52"/>
      <c r="AD67" s="52"/>
    </row>
    <row r="68" spans="29:30" s="21" customFormat="1" x14ac:dyDescent="0.25">
      <c r="AC68" s="52"/>
      <c r="AD68" s="52"/>
    </row>
    <row r="69" spans="29:30" s="21" customFormat="1" x14ac:dyDescent="0.25">
      <c r="AC69" s="52"/>
      <c r="AD69" s="52"/>
    </row>
    <row r="70" spans="29:30" s="21" customFormat="1" x14ac:dyDescent="0.25">
      <c r="AC70" s="52"/>
      <c r="AD70" s="52"/>
    </row>
    <row r="71" spans="29:30" s="21" customFormat="1" x14ac:dyDescent="0.25">
      <c r="AC71" s="52"/>
      <c r="AD71" s="52"/>
    </row>
    <row r="72" spans="29:30" s="21" customFormat="1" x14ac:dyDescent="0.25">
      <c r="AC72" s="52"/>
      <c r="AD72" s="52"/>
    </row>
    <row r="73" spans="29:30" s="21" customFormat="1" x14ac:dyDescent="0.25">
      <c r="AC73" s="52"/>
      <c r="AD73" s="52"/>
    </row>
    <row r="74" spans="29:30" s="21" customFormat="1" x14ac:dyDescent="0.25">
      <c r="AC74" s="52"/>
      <c r="AD74" s="52"/>
    </row>
    <row r="75" spans="29:30" s="21" customFormat="1" x14ac:dyDescent="0.25">
      <c r="AC75" s="52"/>
      <c r="AD75" s="52"/>
    </row>
    <row r="76" spans="29:30" s="21" customFormat="1" x14ac:dyDescent="0.25">
      <c r="AC76" s="52"/>
      <c r="AD76" s="52"/>
    </row>
    <row r="77" spans="29:30" s="21" customFormat="1" x14ac:dyDescent="0.25">
      <c r="AC77" s="52"/>
      <c r="AD77" s="52"/>
    </row>
    <row r="78" spans="29:30" s="21" customFormat="1" x14ac:dyDescent="0.25">
      <c r="AC78" s="52"/>
      <c r="AD78" s="52"/>
    </row>
    <row r="79" spans="29:30" s="21" customFormat="1" x14ac:dyDescent="0.25">
      <c r="AC79" s="52"/>
      <c r="AD79" s="52"/>
    </row>
    <row r="80" spans="29:30" s="21" customFormat="1" x14ac:dyDescent="0.25">
      <c r="AC80" s="52"/>
      <c r="AD80" s="52"/>
    </row>
    <row r="81" spans="29:30" s="21" customFormat="1" x14ac:dyDescent="0.25">
      <c r="AC81" s="52"/>
      <c r="AD81" s="52"/>
    </row>
    <row r="82" spans="29:30" s="21" customFormat="1" x14ac:dyDescent="0.25">
      <c r="AC82" s="52"/>
      <c r="AD82" s="52"/>
    </row>
    <row r="83" spans="29:30" s="21" customFormat="1" x14ac:dyDescent="0.25">
      <c r="AC83" s="52"/>
      <c r="AD83" s="52"/>
    </row>
    <row r="84" spans="29:30" s="21" customFormat="1" x14ac:dyDescent="0.25">
      <c r="AC84" s="52"/>
      <c r="AD84" s="52"/>
    </row>
    <row r="85" spans="29:30" s="21" customFormat="1" x14ac:dyDescent="0.25">
      <c r="AC85" s="52"/>
      <c r="AD85" s="52"/>
    </row>
    <row r="86" spans="29:30" s="21" customFormat="1" x14ac:dyDescent="0.25">
      <c r="AC86" s="52"/>
      <c r="AD86" s="52"/>
    </row>
    <row r="87" spans="29:30" s="21" customFormat="1" x14ac:dyDescent="0.25">
      <c r="AC87" s="52"/>
      <c r="AD87" s="52"/>
    </row>
    <row r="88" spans="29:30" s="21" customFormat="1" x14ac:dyDescent="0.25">
      <c r="AC88" s="52"/>
      <c r="AD88" s="52"/>
    </row>
    <row r="89" spans="29:30" s="21" customFormat="1" x14ac:dyDescent="0.25">
      <c r="AC89" s="52"/>
      <c r="AD89" s="52"/>
    </row>
    <row r="90" spans="29:30" s="21" customFormat="1" x14ac:dyDescent="0.25">
      <c r="AC90" s="52"/>
      <c r="AD90" s="52"/>
    </row>
    <row r="91" spans="29:30" s="21" customFormat="1" x14ac:dyDescent="0.25">
      <c r="AC91" s="52"/>
      <c r="AD91" s="52"/>
    </row>
    <row r="92" spans="29:30" s="21" customFormat="1" x14ac:dyDescent="0.25">
      <c r="AC92" s="52"/>
      <c r="AD92" s="52"/>
    </row>
    <row r="93" spans="29:30" s="21" customFormat="1" x14ac:dyDescent="0.25">
      <c r="AC93" s="52"/>
      <c r="AD93" s="52"/>
    </row>
    <row r="94" spans="29:30" s="21" customFormat="1" x14ac:dyDescent="0.25">
      <c r="AC94" s="52"/>
      <c r="AD94" s="52"/>
    </row>
    <row r="95" spans="29:30" s="21" customFormat="1" x14ac:dyDescent="0.25">
      <c r="AC95" s="52"/>
      <c r="AD95" s="52"/>
    </row>
    <row r="96" spans="29:30" s="21" customFormat="1" x14ac:dyDescent="0.25">
      <c r="AC96" s="52"/>
      <c r="AD96" s="52"/>
    </row>
    <row r="97" spans="29:30" s="21" customFormat="1" x14ac:dyDescent="0.25">
      <c r="AC97" s="52"/>
      <c r="AD97" s="52"/>
    </row>
    <row r="98" spans="29:30" s="21" customFormat="1" x14ac:dyDescent="0.25">
      <c r="AC98" s="52"/>
      <c r="AD98" s="52"/>
    </row>
    <row r="99" spans="29:30" s="21" customFormat="1" x14ac:dyDescent="0.25">
      <c r="AC99" s="52"/>
      <c r="AD99" s="52"/>
    </row>
    <row r="100" spans="29:30" s="21" customFormat="1" x14ac:dyDescent="0.25">
      <c r="AC100" s="52"/>
      <c r="AD100" s="52"/>
    </row>
    <row r="101" spans="29:30" s="21" customFormat="1" x14ac:dyDescent="0.25">
      <c r="AC101" s="52"/>
      <c r="AD101" s="52"/>
    </row>
    <row r="102" spans="29:30" s="21" customFormat="1" x14ac:dyDescent="0.25">
      <c r="AC102" s="52"/>
      <c r="AD102" s="52"/>
    </row>
    <row r="103" spans="29:30" s="21" customFormat="1" x14ac:dyDescent="0.25">
      <c r="AC103" s="52"/>
      <c r="AD103" s="52"/>
    </row>
    <row r="104" spans="29:30" s="21" customFormat="1" x14ac:dyDescent="0.25">
      <c r="AC104" s="52"/>
      <c r="AD104" s="52"/>
    </row>
    <row r="105" spans="29:30" s="21" customFormat="1" x14ac:dyDescent="0.25">
      <c r="AC105" s="52"/>
      <c r="AD105" s="52"/>
    </row>
    <row r="106" spans="29:30" s="21" customFormat="1" x14ac:dyDescent="0.25">
      <c r="AC106" s="52"/>
      <c r="AD106" s="52"/>
    </row>
    <row r="107" spans="29:30" s="21" customFormat="1" x14ac:dyDescent="0.25">
      <c r="AC107" s="52"/>
      <c r="AD107" s="52"/>
    </row>
    <row r="108" spans="29:30" s="21" customFormat="1" x14ac:dyDescent="0.25">
      <c r="AC108" s="52"/>
      <c r="AD108" s="52"/>
    </row>
    <row r="109" spans="29:30" s="21" customFormat="1" x14ac:dyDescent="0.25">
      <c r="AC109" s="52"/>
      <c r="AD109" s="52"/>
    </row>
    <row r="110" spans="29:30" s="21" customFormat="1" x14ac:dyDescent="0.25">
      <c r="AC110" s="52"/>
      <c r="AD110" s="52"/>
    </row>
    <row r="111" spans="29:30" s="21" customFormat="1" x14ac:dyDescent="0.25">
      <c r="AC111" s="52"/>
      <c r="AD111" s="52"/>
    </row>
    <row r="112" spans="29:30" s="21" customFormat="1" x14ac:dyDescent="0.25">
      <c r="AC112" s="52"/>
      <c r="AD112" s="52"/>
    </row>
    <row r="113" spans="29:30" s="21" customFormat="1" x14ac:dyDescent="0.25">
      <c r="AC113" s="52"/>
      <c r="AD113" s="52"/>
    </row>
    <row r="114" spans="29:30" s="21" customFormat="1" x14ac:dyDescent="0.25">
      <c r="AC114" s="52"/>
      <c r="AD114" s="52"/>
    </row>
    <row r="115" spans="29:30" s="21" customFormat="1" x14ac:dyDescent="0.25">
      <c r="AC115" s="52"/>
      <c r="AD115" s="52"/>
    </row>
    <row r="116" spans="29:30" s="21" customFormat="1" x14ac:dyDescent="0.25">
      <c r="AC116" s="52"/>
      <c r="AD116" s="52"/>
    </row>
    <row r="117" spans="29:30" s="21" customFormat="1" x14ac:dyDescent="0.25">
      <c r="AC117" s="52"/>
      <c r="AD117" s="52"/>
    </row>
    <row r="118" spans="29:30" s="21" customFormat="1" x14ac:dyDescent="0.25">
      <c r="AC118" s="52"/>
      <c r="AD118" s="52"/>
    </row>
    <row r="119" spans="29:30" s="21" customFormat="1" x14ac:dyDescent="0.25">
      <c r="AC119" s="52"/>
      <c r="AD119" s="52"/>
    </row>
    <row r="120" spans="29:30" s="21" customFormat="1" x14ac:dyDescent="0.25">
      <c r="AC120" s="52"/>
      <c r="AD120" s="52"/>
    </row>
    <row r="121" spans="29:30" s="21" customFormat="1" x14ac:dyDescent="0.25">
      <c r="AC121" s="52"/>
      <c r="AD121" s="52"/>
    </row>
    <row r="122" spans="29:30" s="21" customFormat="1" x14ac:dyDescent="0.25">
      <c r="AC122" s="52"/>
      <c r="AD122" s="52"/>
    </row>
    <row r="123" spans="29:30" s="21" customFormat="1" x14ac:dyDescent="0.25">
      <c r="AC123" s="52"/>
      <c r="AD123" s="52"/>
    </row>
    <row r="124" spans="29:30" s="21" customFormat="1" x14ac:dyDescent="0.25">
      <c r="AC124" s="52"/>
      <c r="AD124" s="52"/>
    </row>
    <row r="125" spans="29:30" s="21" customFormat="1" x14ac:dyDescent="0.25">
      <c r="AC125" s="52"/>
      <c r="AD125" s="52"/>
    </row>
    <row r="126" spans="29:30" s="21" customFormat="1" x14ac:dyDescent="0.25">
      <c r="AC126" s="52"/>
      <c r="AD126" s="52"/>
    </row>
    <row r="127" spans="29:30" s="21" customFormat="1" x14ac:dyDescent="0.25">
      <c r="AC127" s="52"/>
      <c r="AD127" s="52"/>
    </row>
    <row r="128" spans="29:30" s="21" customFormat="1" x14ac:dyDescent="0.25">
      <c r="AC128" s="52"/>
      <c r="AD128" s="52"/>
    </row>
    <row r="129" spans="29:30" s="21" customFormat="1" x14ac:dyDescent="0.25">
      <c r="AC129" s="52"/>
      <c r="AD129" s="52"/>
    </row>
    <row r="130" spans="29:30" s="21" customFormat="1" x14ac:dyDescent="0.25">
      <c r="AC130" s="52"/>
      <c r="AD130" s="52"/>
    </row>
    <row r="131" spans="29:30" s="21" customFormat="1" x14ac:dyDescent="0.25">
      <c r="AC131" s="52"/>
      <c r="AD131" s="52"/>
    </row>
    <row r="132" spans="29:30" s="21" customFormat="1" x14ac:dyDescent="0.25">
      <c r="AC132" s="52"/>
      <c r="AD132" s="52"/>
    </row>
    <row r="133" spans="29:30" s="21" customFormat="1" x14ac:dyDescent="0.25">
      <c r="AC133" s="52"/>
      <c r="AD133" s="52"/>
    </row>
    <row r="134" spans="29:30" s="21" customFormat="1" x14ac:dyDescent="0.25">
      <c r="AC134" s="52"/>
      <c r="AD134" s="52"/>
    </row>
    <row r="135" spans="29:30" s="21" customFormat="1" x14ac:dyDescent="0.25">
      <c r="AC135" s="52"/>
      <c r="AD135" s="52"/>
    </row>
    <row r="136" spans="29:30" s="21" customFormat="1" x14ac:dyDescent="0.25">
      <c r="AC136" s="52"/>
      <c r="AD136" s="52"/>
    </row>
    <row r="137" spans="29:30" s="21" customFormat="1" x14ac:dyDescent="0.25">
      <c r="AC137" s="52"/>
      <c r="AD137" s="52"/>
    </row>
    <row r="138" spans="29:30" s="21" customFormat="1" x14ac:dyDescent="0.25">
      <c r="AC138" s="52"/>
      <c r="AD138" s="52"/>
    </row>
    <row r="139" spans="29:30" s="21" customFormat="1" x14ac:dyDescent="0.25">
      <c r="AC139" s="52"/>
      <c r="AD139" s="52"/>
    </row>
    <row r="140" spans="29:30" s="21" customFormat="1" x14ac:dyDescent="0.25">
      <c r="AC140" s="52"/>
      <c r="AD140" s="52"/>
    </row>
    <row r="141" spans="29:30" s="21" customFormat="1" x14ac:dyDescent="0.25">
      <c r="AC141" s="52"/>
      <c r="AD141" s="52"/>
    </row>
    <row r="142" spans="29:30" s="21" customFormat="1" x14ac:dyDescent="0.25">
      <c r="AC142" s="52"/>
      <c r="AD142" s="52"/>
    </row>
    <row r="143" spans="29:30" s="21" customFormat="1" x14ac:dyDescent="0.25">
      <c r="AC143" s="52"/>
      <c r="AD143" s="52"/>
    </row>
    <row r="144" spans="29:30" s="21" customFormat="1" x14ac:dyDescent="0.25">
      <c r="AC144" s="52"/>
      <c r="AD144" s="52"/>
    </row>
    <row r="145" spans="29:30" s="21" customFormat="1" x14ac:dyDescent="0.25">
      <c r="AC145" s="52"/>
      <c r="AD145" s="52"/>
    </row>
    <row r="146" spans="29:30" s="21" customFormat="1" x14ac:dyDescent="0.25">
      <c r="AC146" s="52"/>
      <c r="AD146" s="52"/>
    </row>
    <row r="147" spans="29:30" s="21" customFormat="1" x14ac:dyDescent="0.25">
      <c r="AC147" s="52"/>
      <c r="AD147" s="52"/>
    </row>
    <row r="148" spans="29:30" s="21" customFormat="1" x14ac:dyDescent="0.25">
      <c r="AC148" s="52"/>
      <c r="AD148" s="52"/>
    </row>
    <row r="149" spans="29:30" s="21" customFormat="1" x14ac:dyDescent="0.25">
      <c r="AC149" s="52"/>
      <c r="AD149" s="52"/>
    </row>
    <row r="150" spans="29:30" s="21" customFormat="1" x14ac:dyDescent="0.25">
      <c r="AC150" s="52"/>
      <c r="AD150" s="52"/>
    </row>
    <row r="151" spans="29:30" s="21" customFormat="1" x14ac:dyDescent="0.25">
      <c r="AC151" s="52"/>
      <c r="AD151" s="52"/>
    </row>
    <row r="152" spans="29:30" s="21" customFormat="1" x14ac:dyDescent="0.25">
      <c r="AC152" s="52"/>
      <c r="AD152" s="52"/>
    </row>
    <row r="153" spans="29:30" s="21" customFormat="1" x14ac:dyDescent="0.25">
      <c r="AC153" s="52"/>
      <c r="AD153" s="52"/>
    </row>
    <row r="154" spans="29:30" s="21" customFormat="1" x14ac:dyDescent="0.25">
      <c r="AC154" s="52"/>
      <c r="AD154" s="52"/>
    </row>
    <row r="155" spans="29:30" s="21" customFormat="1" x14ac:dyDescent="0.25">
      <c r="AC155" s="52"/>
      <c r="AD155" s="52"/>
    </row>
    <row r="156" spans="29:30" s="21" customFormat="1" x14ac:dyDescent="0.25">
      <c r="AC156" s="52"/>
      <c r="AD156" s="52"/>
    </row>
    <row r="157" spans="29:30" s="21" customFormat="1" x14ac:dyDescent="0.25">
      <c r="AC157" s="52"/>
      <c r="AD157" s="52"/>
    </row>
    <row r="158" spans="29:30" s="21" customFormat="1" x14ac:dyDescent="0.25">
      <c r="AC158" s="52"/>
      <c r="AD158" s="52"/>
    </row>
    <row r="159" spans="29:30" s="21" customFormat="1" x14ac:dyDescent="0.25">
      <c r="AC159" s="52"/>
      <c r="AD159" s="52"/>
    </row>
  </sheetData>
  <mergeCells count="35">
    <mergeCell ref="B9:AA9"/>
    <mergeCell ref="B10:AA10"/>
    <mergeCell ref="B11:AA11"/>
    <mergeCell ref="B14:B17"/>
    <mergeCell ref="C14:H14"/>
    <mergeCell ref="R14:Y14"/>
    <mergeCell ref="Z14:Z17"/>
    <mergeCell ref="AA14:AA17"/>
    <mergeCell ref="G16:G17"/>
    <mergeCell ref="X15:Y16"/>
    <mergeCell ref="Q15:Q17"/>
    <mergeCell ref="C19:C22"/>
    <mergeCell ref="K15:K17"/>
    <mergeCell ref="L15:L17"/>
    <mergeCell ref="M15:M17"/>
    <mergeCell ref="V20:V22"/>
    <mergeCell ref="J15:J17"/>
    <mergeCell ref="N20:N22"/>
    <mergeCell ref="O20:O22"/>
    <mergeCell ref="W20:W22"/>
    <mergeCell ref="B8:AA8"/>
    <mergeCell ref="R15:S16"/>
    <mergeCell ref="T15:U16"/>
    <mergeCell ref="V15:W16"/>
    <mergeCell ref="I14:I17"/>
    <mergeCell ref="J14:M14"/>
    <mergeCell ref="N14:Q14"/>
    <mergeCell ref="C15:C17"/>
    <mergeCell ref="D15:D17"/>
    <mergeCell ref="E15:E17"/>
    <mergeCell ref="F15:G15"/>
    <mergeCell ref="H15:H17"/>
    <mergeCell ref="F16:F17"/>
    <mergeCell ref="N15:O16"/>
    <mergeCell ref="P15:P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58"/>
  <sheetViews>
    <sheetView topLeftCell="A5" zoomScale="70" zoomScaleNormal="70" workbookViewId="0">
      <selection activeCell="N17" sqref="N17:O17"/>
    </sheetView>
  </sheetViews>
  <sheetFormatPr defaultRowHeight="15.75" x14ac:dyDescent="0.25"/>
  <cols>
    <col min="1" max="1" width="9.140625" style="1"/>
    <col min="2" max="2" width="6.5703125" style="1" customWidth="1"/>
    <col min="3" max="3" width="19.85546875" style="1" customWidth="1"/>
    <col min="4" max="4" width="44.140625" style="1" customWidth="1"/>
    <col min="5" max="5" width="11.7109375" style="1" customWidth="1"/>
    <col min="6" max="7" width="9.140625" style="1"/>
    <col min="8" max="8" width="10.85546875" style="1" customWidth="1"/>
    <col min="9" max="9" width="9.140625" style="1"/>
    <col min="10" max="10" width="15.7109375" style="1" customWidth="1"/>
    <col min="11" max="11" width="13.85546875" style="1" customWidth="1"/>
    <col min="12" max="12" width="15.5703125" style="1" customWidth="1"/>
    <col min="13" max="14" width="13.85546875" style="1" customWidth="1"/>
    <col min="15" max="15" width="16.28515625" style="1" customWidth="1"/>
    <col min="16" max="17" width="9.140625" style="1"/>
    <col min="18" max="25" width="9.140625" style="1" customWidth="1"/>
    <col min="26" max="26" width="20.5703125" style="1" customWidth="1"/>
    <col min="27" max="27" width="25.7109375" style="1" customWidth="1"/>
    <col min="28" max="28" width="11.28515625" style="4" customWidth="1"/>
    <col min="29" max="29" width="18.28515625" style="5" customWidth="1"/>
    <col min="30" max="30" width="13.28515625" style="5" customWidth="1"/>
    <col min="31" max="39" width="9.140625" style="4"/>
    <col min="40" max="16384" width="9.140625" style="1"/>
  </cols>
  <sheetData>
    <row r="1" spans="2:39" x14ac:dyDescent="0.25">
      <c r="Z1" s="2"/>
      <c r="AA1" s="3" t="s">
        <v>27</v>
      </c>
    </row>
    <row r="2" spans="2:39" x14ac:dyDescent="0.25">
      <c r="AA2" s="6" t="s">
        <v>28</v>
      </c>
    </row>
    <row r="3" spans="2:39" x14ac:dyDescent="0.25">
      <c r="AA3" s="3" t="s">
        <v>29</v>
      </c>
    </row>
    <row r="4" spans="2:39" x14ac:dyDescent="0.25">
      <c r="AA4" s="3" t="s">
        <v>30</v>
      </c>
    </row>
    <row r="6" spans="2:39" x14ac:dyDescent="0.25">
      <c r="AA6" s="3" t="s">
        <v>31</v>
      </c>
    </row>
    <row r="7" spans="2:39" x14ac:dyDescent="0.25">
      <c r="AA7" s="3"/>
    </row>
    <row r="8" spans="2:39" ht="15" customHeight="1" x14ac:dyDescent="0.25">
      <c r="B8" s="133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</row>
    <row r="9" spans="2:39" x14ac:dyDescent="0.25">
      <c r="B9" s="133" t="s">
        <v>42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2:39" x14ac:dyDescent="0.25">
      <c r="B10" s="148" t="s">
        <v>58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2:39" x14ac:dyDescent="0.25">
      <c r="B11" s="133" t="s">
        <v>33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</row>
    <row r="12" spans="2:39" x14ac:dyDescent="0.25">
      <c r="AA12" s="3"/>
    </row>
    <row r="13" spans="2:39" x14ac:dyDescent="0.25">
      <c r="J13" s="56">
        <v>17649.321</v>
      </c>
      <c r="K13" s="12">
        <f>J19</f>
        <v>131306.44</v>
      </c>
      <c r="L13" s="12">
        <f>J13-K13</f>
        <v>-113657.11900000001</v>
      </c>
      <c r="N13" s="57"/>
      <c r="O13" s="57"/>
    </row>
    <row r="14" spans="2:39" s="98" customFormat="1" ht="47.25" customHeight="1" x14ac:dyDescent="0.25">
      <c r="B14" s="132" t="s">
        <v>0</v>
      </c>
      <c r="C14" s="132" t="s">
        <v>1</v>
      </c>
      <c r="D14" s="132"/>
      <c r="E14" s="132"/>
      <c r="F14" s="132"/>
      <c r="G14" s="132"/>
      <c r="H14" s="132"/>
      <c r="I14" s="132" t="s">
        <v>2</v>
      </c>
      <c r="J14" s="132" t="s">
        <v>3</v>
      </c>
      <c r="K14" s="132"/>
      <c r="L14" s="132"/>
      <c r="M14" s="132"/>
      <c r="N14" s="132" t="s">
        <v>14</v>
      </c>
      <c r="O14" s="132"/>
      <c r="P14" s="132"/>
      <c r="Q14" s="132"/>
      <c r="R14" s="132" t="s">
        <v>15</v>
      </c>
      <c r="S14" s="132"/>
      <c r="T14" s="132"/>
      <c r="U14" s="132"/>
      <c r="V14" s="132"/>
      <c r="W14" s="132"/>
      <c r="X14" s="132"/>
      <c r="Y14" s="132"/>
      <c r="Z14" s="132" t="s">
        <v>16</v>
      </c>
      <c r="AA14" s="132" t="s">
        <v>17</v>
      </c>
      <c r="AB14" s="96"/>
      <c r="AC14" s="97"/>
      <c r="AD14" s="97"/>
      <c r="AE14" s="96"/>
      <c r="AF14" s="96"/>
      <c r="AG14" s="96"/>
      <c r="AH14" s="96"/>
      <c r="AI14" s="96"/>
      <c r="AJ14" s="96"/>
      <c r="AK14" s="96"/>
      <c r="AL14" s="96"/>
      <c r="AM14" s="96"/>
    </row>
    <row r="15" spans="2:39" s="98" customFormat="1" ht="99" customHeight="1" x14ac:dyDescent="0.25">
      <c r="B15" s="132"/>
      <c r="C15" s="132" t="s">
        <v>4</v>
      </c>
      <c r="D15" s="132" t="s">
        <v>5</v>
      </c>
      <c r="E15" s="132" t="s">
        <v>6</v>
      </c>
      <c r="F15" s="132" t="s">
        <v>7</v>
      </c>
      <c r="G15" s="132"/>
      <c r="H15" s="132" t="s">
        <v>8</v>
      </c>
      <c r="I15" s="132"/>
      <c r="J15" s="132" t="s">
        <v>99</v>
      </c>
      <c r="K15" s="132" t="s">
        <v>100</v>
      </c>
      <c r="L15" s="132" t="s">
        <v>101</v>
      </c>
      <c r="M15" s="132" t="s">
        <v>11</v>
      </c>
      <c r="N15" s="132" t="s">
        <v>18</v>
      </c>
      <c r="O15" s="132"/>
      <c r="P15" s="132" t="s">
        <v>19</v>
      </c>
      <c r="Q15" s="132" t="s">
        <v>20</v>
      </c>
      <c r="R15" s="132" t="s">
        <v>21</v>
      </c>
      <c r="S15" s="132"/>
      <c r="T15" s="132" t="s">
        <v>22</v>
      </c>
      <c r="U15" s="132"/>
      <c r="V15" s="132" t="s">
        <v>23</v>
      </c>
      <c r="W15" s="132"/>
      <c r="X15" s="132" t="s">
        <v>24</v>
      </c>
      <c r="Y15" s="132"/>
      <c r="Z15" s="132"/>
      <c r="AA15" s="132"/>
      <c r="AB15" s="96"/>
      <c r="AC15" s="97"/>
      <c r="AD15" s="97"/>
      <c r="AE15" s="96"/>
      <c r="AF15" s="96"/>
      <c r="AG15" s="96"/>
      <c r="AH15" s="96"/>
      <c r="AI15" s="96"/>
      <c r="AJ15" s="96"/>
      <c r="AK15" s="96"/>
      <c r="AL15" s="96"/>
      <c r="AM15" s="96"/>
    </row>
    <row r="16" spans="2:39" s="98" customFormat="1" ht="63.75" customHeight="1" x14ac:dyDescent="0.25">
      <c r="B16" s="132"/>
      <c r="C16" s="132"/>
      <c r="D16" s="132"/>
      <c r="E16" s="132"/>
      <c r="F16" s="132" t="s">
        <v>12</v>
      </c>
      <c r="G16" s="132" t="s">
        <v>13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96"/>
      <c r="AC16" s="97"/>
      <c r="AD16" s="97"/>
      <c r="AE16" s="96"/>
      <c r="AF16" s="96"/>
      <c r="AG16" s="96"/>
      <c r="AH16" s="96"/>
      <c r="AI16" s="96"/>
      <c r="AJ16" s="96"/>
      <c r="AK16" s="96"/>
      <c r="AL16" s="96"/>
      <c r="AM16" s="96"/>
    </row>
    <row r="17" spans="2:39" s="98" customFormat="1" ht="65.25" customHeight="1" x14ac:dyDescent="0.25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87" t="s">
        <v>102</v>
      </c>
      <c r="O17" s="87" t="s">
        <v>103</v>
      </c>
      <c r="P17" s="132"/>
      <c r="Q17" s="132"/>
      <c r="R17" s="87" t="s">
        <v>25</v>
      </c>
      <c r="S17" s="87" t="s">
        <v>26</v>
      </c>
      <c r="T17" s="87" t="s">
        <v>25</v>
      </c>
      <c r="U17" s="87" t="s">
        <v>26</v>
      </c>
      <c r="V17" s="87" t="s">
        <v>12</v>
      </c>
      <c r="W17" s="87" t="s">
        <v>13</v>
      </c>
      <c r="X17" s="87" t="s">
        <v>25</v>
      </c>
      <c r="Y17" s="87" t="s">
        <v>26</v>
      </c>
      <c r="Z17" s="132"/>
      <c r="AA17" s="132"/>
      <c r="AB17" s="96"/>
      <c r="AC17" s="97"/>
      <c r="AD17" s="97"/>
      <c r="AE17" s="96"/>
      <c r="AF17" s="96"/>
      <c r="AG17" s="96"/>
      <c r="AH17" s="96"/>
      <c r="AI17" s="96"/>
      <c r="AJ17" s="96"/>
      <c r="AK17" s="96"/>
      <c r="AL17" s="96"/>
      <c r="AM17" s="96"/>
    </row>
    <row r="18" spans="2:39" s="98" customFormat="1" x14ac:dyDescent="0.25">
      <c r="B18" s="87">
        <v>1</v>
      </c>
      <c r="C18" s="87">
        <v>2</v>
      </c>
      <c r="D18" s="87">
        <v>3</v>
      </c>
      <c r="E18" s="87">
        <v>4</v>
      </c>
      <c r="F18" s="87">
        <v>5</v>
      </c>
      <c r="G18" s="87">
        <v>6</v>
      </c>
      <c r="H18" s="87">
        <v>7</v>
      </c>
      <c r="I18" s="87">
        <v>8</v>
      </c>
      <c r="J18" s="87">
        <v>9</v>
      </c>
      <c r="K18" s="87">
        <v>10</v>
      </c>
      <c r="L18" s="87">
        <v>11</v>
      </c>
      <c r="M18" s="87">
        <v>12</v>
      </c>
      <c r="N18" s="87">
        <v>13</v>
      </c>
      <c r="O18" s="87">
        <v>14</v>
      </c>
      <c r="P18" s="87">
        <v>15</v>
      </c>
      <c r="Q18" s="87">
        <v>16</v>
      </c>
      <c r="R18" s="87">
        <v>17</v>
      </c>
      <c r="S18" s="87">
        <v>18</v>
      </c>
      <c r="T18" s="87">
        <v>19</v>
      </c>
      <c r="U18" s="87">
        <v>20</v>
      </c>
      <c r="V18" s="87">
        <v>21</v>
      </c>
      <c r="W18" s="87">
        <v>22</v>
      </c>
      <c r="X18" s="87">
        <v>23</v>
      </c>
      <c r="Y18" s="87">
        <v>24</v>
      </c>
      <c r="Z18" s="87">
        <v>25</v>
      </c>
      <c r="AA18" s="87">
        <v>26</v>
      </c>
      <c r="AB18" s="96"/>
      <c r="AC18" s="97"/>
      <c r="AD18" s="97"/>
      <c r="AE18" s="96"/>
      <c r="AF18" s="96"/>
      <c r="AG18" s="96"/>
      <c r="AH18" s="96"/>
      <c r="AI18" s="96"/>
      <c r="AJ18" s="96"/>
      <c r="AK18" s="96"/>
      <c r="AL18" s="96"/>
      <c r="AM18" s="96"/>
    </row>
    <row r="19" spans="2:39" s="40" customFormat="1" ht="18.75" customHeight="1" x14ac:dyDescent="0.25">
      <c r="B19" s="92"/>
      <c r="C19" s="118"/>
      <c r="D19" s="114" t="s">
        <v>34</v>
      </c>
      <c r="E19" s="92"/>
      <c r="F19" s="92"/>
      <c r="G19" s="92"/>
      <c r="H19" s="92"/>
      <c r="I19" s="92"/>
      <c r="J19" s="119">
        <f>SUM(J20:J20)</f>
        <v>131306.44</v>
      </c>
      <c r="K19" s="119">
        <f>SUM(K20:K20)</f>
        <v>0</v>
      </c>
      <c r="L19" s="119">
        <f>SUM(L20:L20)</f>
        <v>131306.44</v>
      </c>
      <c r="M19" s="92"/>
      <c r="N19" s="120">
        <f>SUM(N20:N20)</f>
        <v>37225.08</v>
      </c>
      <c r="O19" s="119">
        <f>SUM(O20:O20)</f>
        <v>94081.36</v>
      </c>
      <c r="P19" s="92"/>
      <c r="Q19" s="92"/>
      <c r="R19" s="92"/>
      <c r="S19" s="92"/>
      <c r="T19" s="92"/>
      <c r="U19" s="92"/>
      <c r="V19" s="121"/>
      <c r="W19" s="121"/>
      <c r="X19" s="122"/>
      <c r="Y19" s="122"/>
      <c r="Z19" s="92"/>
      <c r="AA19" s="92"/>
      <c r="AB19" s="112"/>
      <c r="AC19" s="109"/>
      <c r="AD19" s="109"/>
      <c r="AE19" s="112"/>
      <c r="AF19" s="112"/>
      <c r="AG19" s="112"/>
      <c r="AH19" s="112"/>
      <c r="AI19" s="112"/>
      <c r="AJ19" s="112"/>
      <c r="AK19" s="112"/>
      <c r="AL19" s="112"/>
      <c r="AM19" s="112"/>
    </row>
    <row r="20" spans="2:39" s="40" customFormat="1" ht="103.5" customHeight="1" x14ac:dyDescent="0.25">
      <c r="B20" s="92">
        <v>1</v>
      </c>
      <c r="C20" s="92" t="s">
        <v>59</v>
      </c>
      <c r="D20" s="123" t="s">
        <v>57</v>
      </c>
      <c r="E20" s="92" t="s">
        <v>50</v>
      </c>
      <c r="F20" s="92">
        <v>0.9</v>
      </c>
      <c r="G20" s="92" t="s">
        <v>38</v>
      </c>
      <c r="H20" s="92">
        <v>2022</v>
      </c>
      <c r="I20" s="92"/>
      <c r="J20" s="88">
        <v>131306.44</v>
      </c>
      <c r="K20" s="88">
        <v>0</v>
      </c>
      <c r="L20" s="103">
        <f>J20-K20</f>
        <v>131306.44</v>
      </c>
      <c r="M20" s="92" t="s">
        <v>69</v>
      </c>
      <c r="N20" s="88">
        <f>37225.08</f>
        <v>37225.08</v>
      </c>
      <c r="O20" s="88">
        <f>94081.36</f>
        <v>94081.36</v>
      </c>
      <c r="P20" s="92" t="s">
        <v>38</v>
      </c>
      <c r="Q20" s="92" t="s">
        <v>38</v>
      </c>
      <c r="R20" s="92" t="s">
        <v>38</v>
      </c>
      <c r="S20" s="92" t="s">
        <v>38</v>
      </c>
      <c r="T20" s="92"/>
      <c r="U20" s="92"/>
      <c r="V20" s="124">
        <v>0.129</v>
      </c>
      <c r="W20" s="124">
        <v>0.129</v>
      </c>
      <c r="X20" s="92">
        <v>13</v>
      </c>
      <c r="Y20" s="92" t="s">
        <v>38</v>
      </c>
      <c r="Z20" s="92" t="s">
        <v>69</v>
      </c>
      <c r="AA20" s="37" t="s">
        <v>95</v>
      </c>
      <c r="AB20" s="125"/>
      <c r="AC20" s="126"/>
      <c r="AD20" s="126"/>
      <c r="AE20" s="125"/>
      <c r="AF20" s="112"/>
      <c r="AG20" s="127"/>
      <c r="AH20" s="112"/>
      <c r="AI20" s="112"/>
      <c r="AJ20" s="112"/>
      <c r="AK20" s="112"/>
      <c r="AL20" s="112"/>
      <c r="AM20" s="112"/>
    </row>
    <row r="21" spans="2:39" s="21" customFormat="1" x14ac:dyDescent="0.25">
      <c r="D21" s="52"/>
      <c r="AB21" s="19"/>
      <c r="AC21" s="20"/>
      <c r="AD21" s="20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2:39" s="21" customFormat="1" x14ac:dyDescent="0.25">
      <c r="AB22" s="19"/>
      <c r="AC22" s="20"/>
      <c r="AD22" s="20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2:39" s="21" customFormat="1" x14ac:dyDescent="0.25">
      <c r="D23" s="55"/>
      <c r="AB23" s="19"/>
      <c r="AC23" s="20"/>
      <c r="AD23" s="20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2:39" s="21" customFormat="1" x14ac:dyDescent="0.25">
      <c r="AB24" s="19"/>
      <c r="AC24" s="20"/>
      <c r="AD24" s="20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2:39" s="21" customFormat="1" x14ac:dyDescent="0.25">
      <c r="AB25" s="19"/>
      <c r="AC25" s="20"/>
      <c r="AD25" s="20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2:39" s="21" customFormat="1" x14ac:dyDescent="0.25">
      <c r="AB26" s="19"/>
      <c r="AC26" s="20"/>
      <c r="AD26" s="20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2:39" s="21" customFormat="1" x14ac:dyDescent="0.25">
      <c r="AB27" s="19"/>
      <c r="AC27" s="20"/>
      <c r="AD27" s="20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2:39" s="21" customFormat="1" x14ac:dyDescent="0.25">
      <c r="AB28" s="19"/>
      <c r="AC28" s="20"/>
      <c r="AD28" s="20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2:39" s="21" customFormat="1" x14ac:dyDescent="0.25">
      <c r="AB29" s="19"/>
      <c r="AC29" s="20"/>
      <c r="AD29" s="20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2:39" s="21" customFormat="1" x14ac:dyDescent="0.25">
      <c r="AB30" s="19"/>
      <c r="AC30" s="20"/>
      <c r="AD30" s="20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2:39" s="21" customFormat="1" x14ac:dyDescent="0.25">
      <c r="AB31" s="19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2:39" s="21" customFormat="1" x14ac:dyDescent="0.25">
      <c r="AB32" s="19"/>
      <c r="AC32" s="20"/>
      <c r="AD32" s="20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28:39" s="21" customFormat="1" x14ac:dyDescent="0.25">
      <c r="AB33" s="19"/>
      <c r="AC33" s="20"/>
      <c r="AD33" s="20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28:39" s="21" customFormat="1" x14ac:dyDescent="0.25">
      <c r="AB34" s="19"/>
      <c r="AC34" s="20"/>
      <c r="AD34" s="20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28:39" s="21" customFormat="1" x14ac:dyDescent="0.25">
      <c r="AB35" s="19"/>
      <c r="AC35" s="20"/>
      <c r="AD35" s="20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28:39" s="21" customFormat="1" x14ac:dyDescent="0.25">
      <c r="AB36" s="19"/>
      <c r="AC36" s="20"/>
      <c r="AD36" s="20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28:39" s="21" customFormat="1" x14ac:dyDescent="0.25">
      <c r="AB37" s="19"/>
      <c r="AC37" s="20"/>
      <c r="AD37" s="20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28:39" s="21" customFormat="1" x14ac:dyDescent="0.25">
      <c r="AB38" s="19"/>
      <c r="AC38" s="20"/>
      <c r="AD38" s="20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28:39" s="21" customFormat="1" x14ac:dyDescent="0.25">
      <c r="AB39" s="19"/>
      <c r="AC39" s="20"/>
      <c r="AD39" s="20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28:39" s="21" customFormat="1" x14ac:dyDescent="0.25">
      <c r="AB40" s="19"/>
      <c r="AC40" s="20"/>
      <c r="AD40" s="20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28:39" s="21" customFormat="1" x14ac:dyDescent="0.25">
      <c r="AB41" s="19"/>
      <c r="AC41" s="20"/>
      <c r="AD41" s="20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28:39" s="21" customFormat="1" x14ac:dyDescent="0.25">
      <c r="AB42" s="19"/>
      <c r="AC42" s="20"/>
      <c r="AD42" s="20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28:39" s="21" customFormat="1" x14ac:dyDescent="0.25">
      <c r="AB43" s="19"/>
      <c r="AC43" s="20"/>
      <c r="AD43" s="20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28:39" s="21" customFormat="1" x14ac:dyDescent="0.25">
      <c r="AB44" s="19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28:39" s="21" customFormat="1" x14ac:dyDescent="0.25">
      <c r="AB45" s="19"/>
      <c r="AC45" s="20"/>
      <c r="AD45" s="20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28:39" s="21" customFormat="1" x14ac:dyDescent="0.25">
      <c r="AB46" s="19"/>
      <c r="AC46" s="20"/>
      <c r="AD46" s="20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28:39" s="21" customFormat="1" x14ac:dyDescent="0.25">
      <c r="AB47" s="19"/>
      <c r="AC47" s="20"/>
      <c r="AD47" s="20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28:39" s="21" customFormat="1" x14ac:dyDescent="0.25">
      <c r="AB48" s="19"/>
      <c r="AC48" s="20"/>
      <c r="AD48" s="20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28:39" s="21" customFormat="1" x14ac:dyDescent="0.25">
      <c r="AB49" s="19"/>
      <c r="AC49" s="20"/>
      <c r="AD49" s="20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28:39" s="21" customFormat="1" x14ac:dyDescent="0.25">
      <c r="AB50" s="19"/>
      <c r="AC50" s="20"/>
      <c r="AD50" s="20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28:39" s="21" customFormat="1" x14ac:dyDescent="0.25">
      <c r="AB51" s="19"/>
      <c r="AC51" s="20"/>
      <c r="AD51" s="20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28:39" s="21" customFormat="1" x14ac:dyDescent="0.25">
      <c r="AB52" s="19"/>
      <c r="AC52" s="20"/>
      <c r="AD52" s="20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28:39" s="21" customFormat="1" x14ac:dyDescent="0.25">
      <c r="AB53" s="19"/>
      <c r="AC53" s="20"/>
      <c r="AD53" s="20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28:39" s="21" customFormat="1" x14ac:dyDescent="0.25">
      <c r="AB54" s="19"/>
      <c r="AC54" s="20"/>
      <c r="AD54" s="20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28:39" s="21" customFormat="1" x14ac:dyDescent="0.25">
      <c r="AB55" s="19"/>
      <c r="AC55" s="20"/>
      <c r="AD55" s="20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28:39" s="21" customFormat="1" x14ac:dyDescent="0.25">
      <c r="AB56" s="19"/>
      <c r="AC56" s="20"/>
      <c r="AD56" s="20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28:39" s="21" customFormat="1" x14ac:dyDescent="0.25">
      <c r="AB57" s="19"/>
      <c r="AC57" s="20"/>
      <c r="AD57" s="20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28:39" s="21" customFormat="1" x14ac:dyDescent="0.25">
      <c r="AB58" s="19"/>
      <c r="AC58" s="20"/>
      <c r="AD58" s="20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28:39" s="21" customFormat="1" x14ac:dyDescent="0.25">
      <c r="AB59" s="19"/>
      <c r="AC59" s="20"/>
      <c r="AD59" s="20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28:39" s="21" customFormat="1" x14ac:dyDescent="0.25">
      <c r="AB60" s="19"/>
      <c r="AC60" s="20"/>
      <c r="AD60" s="20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28:39" s="21" customFormat="1" x14ac:dyDescent="0.25">
      <c r="AB61" s="19"/>
      <c r="AC61" s="20"/>
      <c r="AD61" s="20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28:39" s="21" customFormat="1" x14ac:dyDescent="0.25">
      <c r="AB62" s="19"/>
      <c r="AC62" s="20"/>
      <c r="AD62" s="20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28:39" s="21" customFormat="1" x14ac:dyDescent="0.25">
      <c r="AB63" s="19"/>
      <c r="AC63" s="20"/>
      <c r="AD63" s="20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28:39" s="21" customFormat="1" x14ac:dyDescent="0.25">
      <c r="AB64" s="19"/>
      <c r="AC64" s="20"/>
      <c r="AD64" s="20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28:39" s="21" customFormat="1" x14ac:dyDescent="0.25">
      <c r="AB65" s="19"/>
      <c r="AC65" s="20"/>
      <c r="AD65" s="20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28:39" s="21" customFormat="1" x14ac:dyDescent="0.25">
      <c r="AB66" s="19"/>
      <c r="AC66" s="20"/>
      <c r="AD66" s="20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28:39" s="21" customFormat="1" x14ac:dyDescent="0.25">
      <c r="AB67" s="19"/>
      <c r="AC67" s="20"/>
      <c r="AD67" s="20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28:39" s="21" customFormat="1" x14ac:dyDescent="0.25">
      <c r="AB68" s="19"/>
      <c r="AC68" s="20"/>
      <c r="AD68" s="20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28:39" s="21" customFormat="1" x14ac:dyDescent="0.25">
      <c r="AB69" s="19"/>
      <c r="AC69" s="20"/>
      <c r="AD69" s="20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28:39" s="21" customFormat="1" x14ac:dyDescent="0.25">
      <c r="AB70" s="19"/>
      <c r="AC70" s="20"/>
      <c r="AD70" s="20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28:39" s="21" customFormat="1" x14ac:dyDescent="0.25">
      <c r="AB71" s="19"/>
      <c r="AC71" s="20"/>
      <c r="AD71" s="20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28:39" s="21" customFormat="1" x14ac:dyDescent="0.25">
      <c r="AB72" s="19"/>
      <c r="AC72" s="20"/>
      <c r="AD72" s="20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28:39" s="21" customFormat="1" x14ac:dyDescent="0.25">
      <c r="AB73" s="19"/>
      <c r="AC73" s="20"/>
      <c r="AD73" s="20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28:39" s="21" customFormat="1" x14ac:dyDescent="0.25">
      <c r="AB74" s="19"/>
      <c r="AC74" s="20"/>
      <c r="AD74" s="20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28:39" s="21" customFormat="1" x14ac:dyDescent="0.25">
      <c r="AB75" s="19"/>
      <c r="AC75" s="20"/>
      <c r="AD75" s="20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28:39" s="21" customFormat="1" x14ac:dyDescent="0.25">
      <c r="AB76" s="19"/>
      <c r="AC76" s="20"/>
      <c r="AD76" s="20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28:39" s="21" customFormat="1" x14ac:dyDescent="0.25">
      <c r="AB77" s="19"/>
      <c r="AC77" s="20"/>
      <c r="AD77" s="20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28:39" s="21" customFormat="1" x14ac:dyDescent="0.25">
      <c r="AB78" s="19"/>
      <c r="AC78" s="20"/>
      <c r="AD78" s="20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28:39" s="21" customFormat="1" x14ac:dyDescent="0.25">
      <c r="AB79" s="19"/>
      <c r="AC79" s="20"/>
      <c r="AD79" s="20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28:39" s="21" customFormat="1" x14ac:dyDescent="0.25">
      <c r="AB80" s="19"/>
      <c r="AC80" s="20"/>
      <c r="AD80" s="20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28:39" s="21" customFormat="1" x14ac:dyDescent="0.25">
      <c r="AB81" s="19"/>
      <c r="AC81" s="20"/>
      <c r="AD81" s="20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28:39" s="21" customFormat="1" x14ac:dyDescent="0.25">
      <c r="AB82" s="19"/>
      <c r="AC82" s="20"/>
      <c r="AD82" s="20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28:39" s="21" customFormat="1" x14ac:dyDescent="0.25">
      <c r="AB83" s="19"/>
      <c r="AC83" s="20"/>
      <c r="AD83" s="20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28:39" s="21" customFormat="1" x14ac:dyDescent="0.25">
      <c r="AB84" s="19"/>
      <c r="AC84" s="20"/>
      <c r="AD84" s="20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28:39" s="21" customFormat="1" x14ac:dyDescent="0.25">
      <c r="AB85" s="19"/>
      <c r="AC85" s="20"/>
      <c r="AD85" s="20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28:39" s="21" customFormat="1" x14ac:dyDescent="0.25">
      <c r="AB86" s="19"/>
      <c r="AC86" s="20"/>
      <c r="AD86" s="20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28:39" s="21" customFormat="1" x14ac:dyDescent="0.25">
      <c r="AB87" s="19"/>
      <c r="AC87" s="20"/>
      <c r="AD87" s="20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28:39" s="21" customFormat="1" x14ac:dyDescent="0.25">
      <c r="AB88" s="19"/>
      <c r="AC88" s="20"/>
      <c r="AD88" s="20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28:39" s="21" customFormat="1" x14ac:dyDescent="0.25">
      <c r="AB89" s="19"/>
      <c r="AC89" s="20"/>
      <c r="AD89" s="20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28:39" s="21" customFormat="1" x14ac:dyDescent="0.25">
      <c r="AB90" s="19"/>
      <c r="AC90" s="20"/>
      <c r="AD90" s="20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28:39" s="21" customFormat="1" x14ac:dyDescent="0.25">
      <c r="AB91" s="19"/>
      <c r="AC91" s="20"/>
      <c r="AD91" s="20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28:39" s="21" customFormat="1" x14ac:dyDescent="0.25">
      <c r="AB92" s="19"/>
      <c r="AC92" s="20"/>
      <c r="AD92" s="20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28:39" s="21" customFormat="1" x14ac:dyDescent="0.25">
      <c r="AB93" s="19"/>
      <c r="AC93" s="20"/>
      <c r="AD93" s="20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28:39" s="21" customFormat="1" x14ac:dyDescent="0.25">
      <c r="AB94" s="19"/>
      <c r="AC94" s="20"/>
      <c r="AD94" s="20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28:39" s="21" customFormat="1" x14ac:dyDescent="0.25">
      <c r="AB95" s="19"/>
      <c r="AC95" s="20"/>
      <c r="AD95" s="20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28:39" s="21" customFormat="1" x14ac:dyDescent="0.25">
      <c r="AB96" s="19"/>
      <c r="AC96" s="20"/>
      <c r="AD96" s="20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28:39" s="21" customFormat="1" x14ac:dyDescent="0.25">
      <c r="AB97" s="19"/>
      <c r="AC97" s="20"/>
      <c r="AD97" s="20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28:39" s="21" customFormat="1" x14ac:dyDescent="0.25">
      <c r="AB98" s="19"/>
      <c r="AC98" s="20"/>
      <c r="AD98" s="20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28:39" s="21" customFormat="1" x14ac:dyDescent="0.25">
      <c r="AB99" s="19"/>
      <c r="AC99" s="20"/>
      <c r="AD99" s="20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28:39" s="21" customFormat="1" x14ac:dyDescent="0.25">
      <c r="AB100" s="19"/>
      <c r="AC100" s="20"/>
      <c r="AD100" s="20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28:39" s="21" customFormat="1" x14ac:dyDescent="0.25">
      <c r="AB101" s="19"/>
      <c r="AC101" s="20"/>
      <c r="AD101" s="20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28:39" s="21" customFormat="1" x14ac:dyDescent="0.25">
      <c r="AB102" s="19"/>
      <c r="AC102" s="20"/>
      <c r="AD102" s="20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28:39" s="21" customFormat="1" x14ac:dyDescent="0.25">
      <c r="AB103" s="19"/>
      <c r="AC103" s="20"/>
      <c r="AD103" s="20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28:39" s="21" customFormat="1" x14ac:dyDescent="0.25">
      <c r="AB104" s="19"/>
      <c r="AC104" s="20"/>
      <c r="AD104" s="20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28:39" s="21" customFormat="1" x14ac:dyDescent="0.25">
      <c r="AB105" s="19"/>
      <c r="AC105" s="20"/>
      <c r="AD105" s="20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28:39" s="21" customFormat="1" x14ac:dyDescent="0.25">
      <c r="AB106" s="19"/>
      <c r="AC106" s="20"/>
      <c r="AD106" s="20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28:39" s="21" customFormat="1" x14ac:dyDescent="0.25">
      <c r="AB107" s="19"/>
      <c r="AC107" s="20"/>
      <c r="AD107" s="20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28:39" s="21" customFormat="1" x14ac:dyDescent="0.25">
      <c r="AB108" s="19"/>
      <c r="AC108" s="20"/>
      <c r="AD108" s="20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28:39" s="21" customFormat="1" x14ac:dyDescent="0.25">
      <c r="AB109" s="19"/>
      <c r="AC109" s="20"/>
      <c r="AD109" s="20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28:39" s="21" customFormat="1" x14ac:dyDescent="0.25">
      <c r="AB110" s="19"/>
      <c r="AC110" s="20"/>
      <c r="AD110" s="20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28:39" s="21" customFormat="1" x14ac:dyDescent="0.25">
      <c r="AB111" s="19"/>
      <c r="AC111" s="20"/>
      <c r="AD111" s="20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28:39" s="21" customFormat="1" x14ac:dyDescent="0.25">
      <c r="AB112" s="19"/>
      <c r="AC112" s="20"/>
      <c r="AD112" s="20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28:39" s="21" customFormat="1" x14ac:dyDescent="0.25">
      <c r="AB113" s="19"/>
      <c r="AC113" s="20"/>
      <c r="AD113" s="20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28:39" s="21" customFormat="1" x14ac:dyDescent="0.25">
      <c r="AB114" s="19"/>
      <c r="AC114" s="20"/>
      <c r="AD114" s="20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28:39" s="21" customFormat="1" x14ac:dyDescent="0.25">
      <c r="AB115" s="19"/>
      <c r="AC115" s="20"/>
      <c r="AD115" s="20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28:39" s="21" customFormat="1" x14ac:dyDescent="0.25">
      <c r="AB116" s="19"/>
      <c r="AC116" s="20"/>
      <c r="AD116" s="20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28:39" s="21" customFormat="1" x14ac:dyDescent="0.25">
      <c r="AB117" s="19"/>
      <c r="AC117" s="20"/>
      <c r="AD117" s="20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28:39" s="21" customFormat="1" x14ac:dyDescent="0.25">
      <c r="AB118" s="19"/>
      <c r="AC118" s="20"/>
      <c r="AD118" s="20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spans="28:39" s="21" customFormat="1" x14ac:dyDescent="0.25">
      <c r="AB119" s="19"/>
      <c r="AC119" s="20"/>
      <c r="AD119" s="20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28:39" s="21" customFormat="1" x14ac:dyDescent="0.25">
      <c r="AB120" s="19"/>
      <c r="AC120" s="20"/>
      <c r="AD120" s="20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28:39" s="21" customFormat="1" x14ac:dyDescent="0.25">
      <c r="AB121" s="19"/>
      <c r="AC121" s="20"/>
      <c r="AD121" s="20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28:39" s="21" customFormat="1" x14ac:dyDescent="0.25">
      <c r="AB122" s="19"/>
      <c r="AC122" s="20"/>
      <c r="AD122" s="20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28:39" s="21" customFormat="1" x14ac:dyDescent="0.25">
      <c r="AB123" s="19"/>
      <c r="AC123" s="20"/>
      <c r="AD123" s="20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28:39" s="21" customFormat="1" x14ac:dyDescent="0.25">
      <c r="AB124" s="19"/>
      <c r="AC124" s="20"/>
      <c r="AD124" s="20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spans="28:39" s="21" customFormat="1" x14ac:dyDescent="0.25">
      <c r="AB125" s="19"/>
      <c r="AC125" s="20"/>
      <c r="AD125" s="20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28:39" s="21" customFormat="1" x14ac:dyDescent="0.25">
      <c r="AB126" s="19"/>
      <c r="AC126" s="20"/>
      <c r="AD126" s="20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28:39" s="21" customFormat="1" x14ac:dyDescent="0.25">
      <c r="AB127" s="19"/>
      <c r="AC127" s="20"/>
      <c r="AD127" s="20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spans="28:39" s="21" customFormat="1" x14ac:dyDescent="0.25">
      <c r="AB128" s="19"/>
      <c r="AC128" s="20"/>
      <c r="AD128" s="20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28:39" s="21" customFormat="1" x14ac:dyDescent="0.25">
      <c r="AB129" s="19"/>
      <c r="AC129" s="20"/>
      <c r="AD129" s="20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28:39" s="21" customFormat="1" x14ac:dyDescent="0.25">
      <c r="AB130" s="19"/>
      <c r="AC130" s="20"/>
      <c r="AD130" s="20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28:39" s="21" customFormat="1" x14ac:dyDescent="0.25">
      <c r="AB131" s="19"/>
      <c r="AC131" s="20"/>
      <c r="AD131" s="20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28:39" s="21" customFormat="1" x14ac:dyDescent="0.25">
      <c r="AB132" s="19"/>
      <c r="AC132" s="20"/>
      <c r="AD132" s="20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28:39" s="21" customFormat="1" x14ac:dyDescent="0.25">
      <c r="AB133" s="19"/>
      <c r="AC133" s="20"/>
      <c r="AD133" s="20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28:39" s="21" customFormat="1" x14ac:dyDescent="0.25">
      <c r="AB134" s="19"/>
      <c r="AC134" s="20"/>
      <c r="AD134" s="20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28:39" s="21" customFormat="1" x14ac:dyDescent="0.25">
      <c r="AB135" s="19"/>
      <c r="AC135" s="20"/>
      <c r="AD135" s="20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28:39" s="21" customFormat="1" x14ac:dyDescent="0.25">
      <c r="AB136" s="19"/>
      <c r="AC136" s="20"/>
      <c r="AD136" s="20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28:39" s="21" customFormat="1" x14ac:dyDescent="0.25">
      <c r="AB137" s="19"/>
      <c r="AC137" s="20"/>
      <c r="AD137" s="20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28:39" s="21" customFormat="1" x14ac:dyDescent="0.25">
      <c r="AB138" s="19"/>
      <c r="AC138" s="20"/>
      <c r="AD138" s="20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28:39" s="21" customFormat="1" x14ac:dyDescent="0.25">
      <c r="AB139" s="19"/>
      <c r="AC139" s="20"/>
      <c r="AD139" s="20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28:39" s="21" customFormat="1" x14ac:dyDescent="0.25">
      <c r="AB140" s="19"/>
      <c r="AC140" s="20"/>
      <c r="AD140" s="20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28:39" s="21" customFormat="1" x14ac:dyDescent="0.25">
      <c r="AB141" s="19"/>
      <c r="AC141" s="20"/>
      <c r="AD141" s="20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28:39" s="21" customFormat="1" x14ac:dyDescent="0.25">
      <c r="AB142" s="19"/>
      <c r="AC142" s="20"/>
      <c r="AD142" s="20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28:39" s="21" customFormat="1" x14ac:dyDescent="0.25">
      <c r="AB143" s="19"/>
      <c r="AC143" s="20"/>
      <c r="AD143" s="20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28:39" s="21" customFormat="1" x14ac:dyDescent="0.25">
      <c r="AB144" s="19"/>
      <c r="AC144" s="20"/>
      <c r="AD144" s="20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28:39" s="21" customFormat="1" x14ac:dyDescent="0.25">
      <c r="AB145" s="19"/>
      <c r="AC145" s="20"/>
      <c r="AD145" s="20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28:39" s="21" customFormat="1" x14ac:dyDescent="0.25">
      <c r="AB146" s="19"/>
      <c r="AC146" s="20"/>
      <c r="AD146" s="20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28:39" s="21" customFormat="1" x14ac:dyDescent="0.25">
      <c r="AB147" s="19"/>
      <c r="AC147" s="20"/>
      <c r="AD147" s="20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28:39" s="21" customFormat="1" x14ac:dyDescent="0.25">
      <c r="AB148" s="19"/>
      <c r="AC148" s="20"/>
      <c r="AD148" s="20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28:39" s="21" customFormat="1" x14ac:dyDescent="0.25">
      <c r="AB149" s="19"/>
      <c r="AC149" s="20"/>
      <c r="AD149" s="20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28:39" s="21" customFormat="1" x14ac:dyDescent="0.25">
      <c r="AB150" s="19"/>
      <c r="AC150" s="20"/>
      <c r="AD150" s="20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28:39" s="21" customFormat="1" x14ac:dyDescent="0.25">
      <c r="AB151" s="19"/>
      <c r="AC151" s="20"/>
      <c r="AD151" s="20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28:39" s="21" customFormat="1" x14ac:dyDescent="0.25">
      <c r="AB152" s="19"/>
      <c r="AC152" s="20"/>
      <c r="AD152" s="20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28:39" s="21" customFormat="1" x14ac:dyDescent="0.25">
      <c r="AB153" s="19"/>
      <c r="AC153" s="20"/>
      <c r="AD153" s="20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28:39" s="21" customFormat="1" x14ac:dyDescent="0.25">
      <c r="AB154" s="19"/>
      <c r="AC154" s="20"/>
      <c r="AD154" s="20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28:39" s="21" customFormat="1" x14ac:dyDescent="0.25">
      <c r="AB155" s="19"/>
      <c r="AC155" s="20"/>
      <c r="AD155" s="20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28:39" s="21" customFormat="1" x14ac:dyDescent="0.25">
      <c r="AB156" s="19"/>
      <c r="AC156" s="20"/>
      <c r="AD156" s="20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28:39" s="21" customFormat="1" x14ac:dyDescent="0.25">
      <c r="AB157" s="19"/>
      <c r="AC157" s="20"/>
      <c r="AD157" s="20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28:39" s="21" customFormat="1" x14ac:dyDescent="0.25">
      <c r="AB158" s="19"/>
      <c r="AC158" s="20"/>
      <c r="AD158" s="20"/>
      <c r="AE158" s="19"/>
      <c r="AF158" s="19"/>
      <c r="AG158" s="19"/>
      <c r="AH158" s="19"/>
      <c r="AI158" s="19"/>
      <c r="AJ158" s="19"/>
      <c r="AK158" s="19"/>
      <c r="AL158" s="19"/>
      <c r="AM158" s="19"/>
    </row>
  </sheetData>
  <mergeCells count="30">
    <mergeCell ref="F16:F17"/>
    <mergeCell ref="G16:G17"/>
    <mergeCell ref="X15:Y16"/>
    <mergeCell ref="Q15:Q17"/>
    <mergeCell ref="R15:S16"/>
    <mergeCell ref="T15:U16"/>
    <mergeCell ref="V15:W16"/>
    <mergeCell ref="H15:H17"/>
    <mergeCell ref="N15:O16"/>
    <mergeCell ref="P15:P17"/>
    <mergeCell ref="J15:J17"/>
    <mergeCell ref="K15:K17"/>
    <mergeCell ref="L15:L17"/>
    <mergeCell ref="M15:M17"/>
    <mergeCell ref="B8:AA8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55"/>
  <sheetViews>
    <sheetView topLeftCell="A2" zoomScale="66" zoomScaleNormal="66" workbookViewId="0">
      <selection activeCell="N17" sqref="N17:O17"/>
    </sheetView>
  </sheetViews>
  <sheetFormatPr defaultRowHeight="15.75" x14ac:dyDescent="0.25"/>
  <cols>
    <col min="1" max="1" width="9.140625" style="1"/>
    <col min="2" max="2" width="7.5703125" style="1" customWidth="1"/>
    <col min="3" max="3" width="22.140625" style="1" customWidth="1"/>
    <col min="4" max="4" width="46.5703125" style="1" customWidth="1"/>
    <col min="5" max="5" width="11.140625" style="1" customWidth="1"/>
    <col min="6" max="7" width="9.140625" style="1"/>
    <col min="8" max="8" width="11.140625" style="1" customWidth="1"/>
    <col min="9" max="9" width="9.140625" style="1"/>
    <col min="10" max="10" width="13.28515625" style="1" customWidth="1"/>
    <col min="11" max="11" width="13.85546875" style="1" customWidth="1"/>
    <col min="12" max="12" width="11.7109375" style="1" customWidth="1"/>
    <col min="13" max="13" width="19.85546875" style="1" customWidth="1"/>
    <col min="14" max="14" width="12.140625" style="1" customWidth="1"/>
    <col min="15" max="15" width="11.85546875" style="1" customWidth="1"/>
    <col min="16" max="17" width="9.140625" style="1"/>
    <col min="18" max="25" width="9.140625" style="1" customWidth="1"/>
    <col min="26" max="26" width="23.140625" style="1" customWidth="1"/>
    <col min="27" max="27" width="43.140625" style="1" customWidth="1"/>
    <col min="28" max="28" width="12.140625" style="4" customWidth="1"/>
    <col min="29" max="30" width="12.140625" style="5" customWidth="1"/>
    <col min="31" max="46" width="9.140625" style="4"/>
    <col min="47" max="16384" width="9.140625" style="1"/>
  </cols>
  <sheetData>
    <row r="1" spans="2:46" x14ac:dyDescent="0.25">
      <c r="Z1" s="2"/>
      <c r="AA1" s="3" t="s">
        <v>27</v>
      </c>
    </row>
    <row r="2" spans="2:46" x14ac:dyDescent="0.25">
      <c r="AA2" s="6" t="s">
        <v>28</v>
      </c>
    </row>
    <row r="3" spans="2:46" x14ac:dyDescent="0.25">
      <c r="AA3" s="3" t="s">
        <v>29</v>
      </c>
    </row>
    <row r="4" spans="2:46" x14ac:dyDescent="0.25">
      <c r="AA4" s="3" t="s">
        <v>30</v>
      </c>
    </row>
    <row r="6" spans="2:46" x14ac:dyDescent="0.25">
      <c r="AA6" s="3" t="s">
        <v>31</v>
      </c>
    </row>
    <row r="7" spans="2:46" x14ac:dyDescent="0.25">
      <c r="AA7" s="3"/>
    </row>
    <row r="8" spans="2:46" ht="15" customHeight="1" x14ac:dyDescent="0.25">
      <c r="B8" s="133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</row>
    <row r="9" spans="2:46" x14ac:dyDescent="0.25">
      <c r="B9" s="133" t="s">
        <v>42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2:46" x14ac:dyDescent="0.25">
      <c r="B10" s="148" t="s">
        <v>61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</row>
    <row r="11" spans="2:46" x14ac:dyDescent="0.25">
      <c r="B11" s="133" t="s">
        <v>33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</row>
    <row r="12" spans="2:46" x14ac:dyDescent="0.25">
      <c r="AA12" s="3"/>
    </row>
    <row r="13" spans="2:46" x14ac:dyDescent="0.25">
      <c r="J13" s="56">
        <v>32144.774000000001</v>
      </c>
      <c r="K13" s="12">
        <f>J19</f>
        <v>9257.0995000000003</v>
      </c>
      <c r="L13" s="12">
        <f>J13-K13</f>
        <v>22887.674500000001</v>
      </c>
      <c r="N13" s="57"/>
      <c r="O13" s="57"/>
    </row>
    <row r="14" spans="2:46" s="98" customFormat="1" ht="75.75" customHeight="1" x14ac:dyDescent="0.25">
      <c r="B14" s="132" t="s">
        <v>0</v>
      </c>
      <c r="C14" s="132" t="s">
        <v>1</v>
      </c>
      <c r="D14" s="132"/>
      <c r="E14" s="132"/>
      <c r="F14" s="132"/>
      <c r="G14" s="132"/>
      <c r="H14" s="132"/>
      <c r="I14" s="132" t="s">
        <v>2</v>
      </c>
      <c r="J14" s="132" t="s">
        <v>3</v>
      </c>
      <c r="K14" s="132"/>
      <c r="L14" s="132"/>
      <c r="M14" s="132"/>
      <c r="N14" s="132" t="s">
        <v>14</v>
      </c>
      <c r="O14" s="132"/>
      <c r="P14" s="132"/>
      <c r="Q14" s="132"/>
      <c r="R14" s="132" t="s">
        <v>15</v>
      </c>
      <c r="S14" s="132"/>
      <c r="T14" s="132"/>
      <c r="U14" s="132"/>
      <c r="V14" s="132"/>
      <c r="W14" s="132"/>
      <c r="X14" s="132"/>
      <c r="Y14" s="132"/>
      <c r="Z14" s="132" t="s">
        <v>16</v>
      </c>
      <c r="AA14" s="132" t="s">
        <v>17</v>
      </c>
      <c r="AB14" s="96"/>
      <c r="AC14" s="97"/>
      <c r="AD14" s="97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</row>
    <row r="15" spans="2:46" s="98" customFormat="1" ht="99" customHeight="1" x14ac:dyDescent="0.25">
      <c r="B15" s="132"/>
      <c r="C15" s="132" t="s">
        <v>4</v>
      </c>
      <c r="D15" s="132" t="s">
        <v>5</v>
      </c>
      <c r="E15" s="132" t="s">
        <v>6</v>
      </c>
      <c r="F15" s="132" t="s">
        <v>7</v>
      </c>
      <c r="G15" s="132"/>
      <c r="H15" s="132" t="s">
        <v>8</v>
      </c>
      <c r="I15" s="132"/>
      <c r="J15" s="132" t="s">
        <v>99</v>
      </c>
      <c r="K15" s="132" t="s">
        <v>100</v>
      </c>
      <c r="L15" s="132" t="s">
        <v>101</v>
      </c>
      <c r="M15" s="132" t="s">
        <v>11</v>
      </c>
      <c r="N15" s="132" t="s">
        <v>18</v>
      </c>
      <c r="O15" s="132"/>
      <c r="P15" s="132" t="s">
        <v>19</v>
      </c>
      <c r="Q15" s="132" t="s">
        <v>20</v>
      </c>
      <c r="R15" s="132" t="s">
        <v>21</v>
      </c>
      <c r="S15" s="132"/>
      <c r="T15" s="132" t="s">
        <v>22</v>
      </c>
      <c r="U15" s="132"/>
      <c r="V15" s="132" t="s">
        <v>23</v>
      </c>
      <c r="W15" s="132"/>
      <c r="X15" s="132" t="s">
        <v>24</v>
      </c>
      <c r="Y15" s="132"/>
      <c r="Z15" s="132"/>
      <c r="AA15" s="132"/>
      <c r="AB15" s="96"/>
      <c r="AC15" s="97"/>
      <c r="AD15" s="97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</row>
    <row r="16" spans="2:46" s="98" customFormat="1" ht="81.75" customHeight="1" x14ac:dyDescent="0.25">
      <c r="B16" s="132"/>
      <c r="C16" s="132"/>
      <c r="D16" s="132"/>
      <c r="E16" s="132"/>
      <c r="F16" s="132" t="s">
        <v>12</v>
      </c>
      <c r="G16" s="132" t="s">
        <v>13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96"/>
      <c r="AC16" s="97"/>
      <c r="AD16" s="97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</row>
    <row r="17" spans="2:46" s="98" customFormat="1" ht="63" x14ac:dyDescent="0.25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87" t="s">
        <v>102</v>
      </c>
      <c r="O17" s="87" t="s">
        <v>103</v>
      </c>
      <c r="P17" s="132"/>
      <c r="Q17" s="132"/>
      <c r="R17" s="87" t="s">
        <v>25</v>
      </c>
      <c r="S17" s="87" t="s">
        <v>26</v>
      </c>
      <c r="T17" s="87" t="s">
        <v>25</v>
      </c>
      <c r="U17" s="87" t="s">
        <v>26</v>
      </c>
      <c r="V17" s="87" t="s">
        <v>12</v>
      </c>
      <c r="W17" s="87" t="s">
        <v>13</v>
      </c>
      <c r="X17" s="87" t="s">
        <v>25</v>
      </c>
      <c r="Y17" s="87" t="s">
        <v>26</v>
      </c>
      <c r="Z17" s="132"/>
      <c r="AA17" s="132"/>
      <c r="AB17" s="96"/>
      <c r="AC17" s="97"/>
      <c r="AD17" s="97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</row>
    <row r="18" spans="2:46" s="98" customFormat="1" x14ac:dyDescent="0.25">
      <c r="B18" s="87">
        <v>1</v>
      </c>
      <c r="C18" s="87">
        <v>2</v>
      </c>
      <c r="D18" s="87">
        <v>3</v>
      </c>
      <c r="E18" s="87">
        <v>4</v>
      </c>
      <c r="F18" s="87">
        <v>5</v>
      </c>
      <c r="G18" s="87">
        <v>6</v>
      </c>
      <c r="H18" s="87">
        <v>7</v>
      </c>
      <c r="I18" s="87">
        <v>8</v>
      </c>
      <c r="J18" s="87">
        <v>9</v>
      </c>
      <c r="K18" s="87">
        <v>10</v>
      </c>
      <c r="L18" s="87">
        <v>11</v>
      </c>
      <c r="M18" s="87">
        <v>12</v>
      </c>
      <c r="N18" s="87">
        <v>13</v>
      </c>
      <c r="O18" s="87">
        <v>14</v>
      </c>
      <c r="P18" s="87">
        <v>15</v>
      </c>
      <c r="Q18" s="87">
        <v>16</v>
      </c>
      <c r="R18" s="87">
        <v>17</v>
      </c>
      <c r="S18" s="87">
        <v>18</v>
      </c>
      <c r="T18" s="87">
        <v>19</v>
      </c>
      <c r="U18" s="87">
        <v>20</v>
      </c>
      <c r="V18" s="87">
        <v>21</v>
      </c>
      <c r="W18" s="87">
        <v>22</v>
      </c>
      <c r="X18" s="87">
        <v>23</v>
      </c>
      <c r="Y18" s="87">
        <v>24</v>
      </c>
      <c r="Z18" s="87">
        <v>25</v>
      </c>
      <c r="AA18" s="87">
        <v>26</v>
      </c>
      <c r="AB18" s="96"/>
      <c r="AC18" s="97"/>
      <c r="AD18" s="97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</row>
    <row r="19" spans="2:46" s="40" customFormat="1" ht="25.5" customHeight="1" x14ac:dyDescent="0.25">
      <c r="B19" s="37"/>
      <c r="C19" s="37"/>
      <c r="D19" s="38" t="s">
        <v>34</v>
      </c>
      <c r="E19" s="37"/>
      <c r="F19" s="37"/>
      <c r="G19" s="37"/>
      <c r="H19" s="37"/>
      <c r="I19" s="37"/>
      <c r="J19" s="39">
        <f>SUM(J20:J20)</f>
        <v>9257.0995000000003</v>
      </c>
      <c r="K19" s="39">
        <f>SUM(K20:K20)</f>
        <v>0</v>
      </c>
      <c r="L19" s="39">
        <f>SUM(L20:L20)</f>
        <v>9257.0995000000003</v>
      </c>
      <c r="M19" s="37"/>
      <c r="N19" s="51">
        <f>SUM(N20:N20)</f>
        <v>2014.54</v>
      </c>
      <c r="O19" s="39">
        <f>SUM(O20:O20)</f>
        <v>7242.56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12"/>
      <c r="AC19" s="109"/>
      <c r="AD19" s="109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</row>
    <row r="20" spans="2:46" s="40" customFormat="1" ht="59.25" customHeight="1" x14ac:dyDescent="0.25">
      <c r="B20" s="37">
        <v>1</v>
      </c>
      <c r="C20" s="37" t="s">
        <v>60</v>
      </c>
      <c r="D20" s="100" t="s">
        <v>74</v>
      </c>
      <c r="E20" s="37" t="s">
        <v>35</v>
      </c>
      <c r="F20" s="37">
        <v>1</v>
      </c>
      <c r="G20" s="37"/>
      <c r="H20" s="37">
        <v>2022</v>
      </c>
      <c r="I20" s="37"/>
      <c r="J20" s="91">
        <v>9257.0995000000003</v>
      </c>
      <c r="K20" s="91"/>
      <c r="L20" s="103">
        <f>J20-K20</f>
        <v>9257.0995000000003</v>
      </c>
      <c r="M20" s="92" t="s">
        <v>71</v>
      </c>
      <c r="N20" s="90">
        <v>2014.54</v>
      </c>
      <c r="O20" s="91">
        <f>7242.56</f>
        <v>7242.56</v>
      </c>
      <c r="P20" s="37" t="s">
        <v>38</v>
      </c>
      <c r="Q20" s="37" t="s">
        <v>38</v>
      </c>
      <c r="R20" s="37" t="s">
        <v>38</v>
      </c>
      <c r="S20" s="37" t="s">
        <v>38</v>
      </c>
      <c r="T20" s="37" t="s">
        <v>38</v>
      </c>
      <c r="U20" s="37" t="s">
        <v>38</v>
      </c>
      <c r="V20" s="89" t="s">
        <v>39</v>
      </c>
      <c r="W20" s="89" t="s">
        <v>39</v>
      </c>
      <c r="X20" s="37" t="s">
        <v>38</v>
      </c>
      <c r="Y20" s="37" t="s">
        <v>38</v>
      </c>
      <c r="Z20" s="92" t="str">
        <f>M20</f>
        <v>Ведутся процедуры по закупке товаров, работ и услуг.</v>
      </c>
      <c r="AA20" s="37" t="s">
        <v>96</v>
      </c>
      <c r="AB20" s="112"/>
      <c r="AC20" s="109"/>
      <c r="AD20" s="109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</row>
    <row r="21" spans="2:46" s="21" customFormat="1" x14ac:dyDescent="0.25">
      <c r="AB21" s="19"/>
      <c r="AC21" s="20"/>
      <c r="AD21" s="20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2:46" s="21" customFormat="1" x14ac:dyDescent="0.25">
      <c r="AB22" s="19"/>
      <c r="AC22" s="20"/>
      <c r="AD22" s="20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2:46" s="21" customFormat="1" x14ac:dyDescent="0.25">
      <c r="AB23" s="19"/>
      <c r="AC23" s="20"/>
      <c r="AD23" s="20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2:46" s="21" customFormat="1" x14ac:dyDescent="0.25">
      <c r="AB24" s="19"/>
      <c r="AC24" s="20"/>
      <c r="AD24" s="20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2:46" s="21" customFormat="1" x14ac:dyDescent="0.25">
      <c r="AB25" s="19"/>
      <c r="AC25" s="20"/>
      <c r="AD25" s="20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2:46" s="21" customFormat="1" x14ac:dyDescent="0.25">
      <c r="AB26" s="19"/>
      <c r="AC26" s="20"/>
      <c r="AD26" s="20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2:46" s="21" customFormat="1" x14ac:dyDescent="0.25">
      <c r="AB27" s="19"/>
      <c r="AC27" s="20"/>
      <c r="AD27" s="20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2:46" s="21" customFormat="1" x14ac:dyDescent="0.25">
      <c r="AB28" s="19"/>
      <c r="AC28" s="20"/>
      <c r="AD28" s="20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2:46" s="21" customFormat="1" x14ac:dyDescent="0.25">
      <c r="AB29" s="19"/>
      <c r="AC29" s="20"/>
      <c r="AD29" s="20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2:46" s="21" customFormat="1" x14ac:dyDescent="0.25">
      <c r="AB30" s="19"/>
      <c r="AC30" s="20"/>
      <c r="AD30" s="20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2:46" s="21" customFormat="1" x14ac:dyDescent="0.25">
      <c r="AB31" s="19"/>
      <c r="AC31" s="20"/>
      <c r="AD31" s="20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2:46" s="21" customFormat="1" x14ac:dyDescent="0.25">
      <c r="AB32" s="19"/>
      <c r="AC32" s="20"/>
      <c r="AD32" s="20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28:46" s="21" customFormat="1" x14ac:dyDescent="0.25">
      <c r="AB33" s="19"/>
      <c r="AC33" s="20"/>
      <c r="AD33" s="20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28:46" s="21" customFormat="1" x14ac:dyDescent="0.25">
      <c r="AB34" s="19"/>
      <c r="AC34" s="20"/>
      <c r="AD34" s="20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28:46" s="21" customFormat="1" x14ac:dyDescent="0.25">
      <c r="AB35" s="19"/>
      <c r="AC35" s="20"/>
      <c r="AD35" s="20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28:46" s="21" customFormat="1" x14ac:dyDescent="0.25">
      <c r="AB36" s="19"/>
      <c r="AC36" s="20"/>
      <c r="AD36" s="20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28:46" s="21" customFormat="1" x14ac:dyDescent="0.25">
      <c r="AB37" s="19"/>
      <c r="AC37" s="20"/>
      <c r="AD37" s="20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28:46" s="21" customFormat="1" x14ac:dyDescent="0.25">
      <c r="AB38" s="19"/>
      <c r="AC38" s="20"/>
      <c r="AD38" s="20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28:46" s="21" customFormat="1" x14ac:dyDescent="0.25">
      <c r="AB39" s="19"/>
      <c r="AC39" s="20"/>
      <c r="AD39" s="20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28:46" s="21" customFormat="1" x14ac:dyDescent="0.25">
      <c r="AB40" s="19"/>
      <c r="AC40" s="20"/>
      <c r="AD40" s="20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28:46" s="21" customFormat="1" x14ac:dyDescent="0.25">
      <c r="AB41" s="19"/>
      <c r="AC41" s="20"/>
      <c r="AD41" s="20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28:46" s="21" customFormat="1" x14ac:dyDescent="0.25">
      <c r="AB42" s="19"/>
      <c r="AC42" s="20"/>
      <c r="AD42" s="20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28:46" s="21" customFormat="1" x14ac:dyDescent="0.25">
      <c r="AB43" s="19"/>
      <c r="AC43" s="20"/>
      <c r="AD43" s="20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28:46" s="21" customFormat="1" x14ac:dyDescent="0.25">
      <c r="AB44" s="19"/>
      <c r="AC44" s="20"/>
      <c r="AD44" s="20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28:46" s="21" customFormat="1" x14ac:dyDescent="0.25">
      <c r="AB45" s="19"/>
      <c r="AC45" s="20"/>
      <c r="AD45" s="20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28:46" s="21" customFormat="1" x14ac:dyDescent="0.25">
      <c r="AB46" s="19"/>
      <c r="AC46" s="20"/>
      <c r="AD46" s="20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28:46" s="21" customFormat="1" x14ac:dyDescent="0.25">
      <c r="AB47" s="19"/>
      <c r="AC47" s="20"/>
      <c r="AD47" s="20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28:46" s="21" customFormat="1" x14ac:dyDescent="0.25">
      <c r="AB48" s="19"/>
      <c r="AC48" s="20"/>
      <c r="AD48" s="20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28:46" s="21" customFormat="1" x14ac:dyDescent="0.25">
      <c r="AB49" s="19"/>
      <c r="AC49" s="20"/>
      <c r="AD49" s="20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28:46" s="21" customFormat="1" x14ac:dyDescent="0.25">
      <c r="AB50" s="19"/>
      <c r="AC50" s="20"/>
      <c r="AD50" s="20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28:46" s="21" customFormat="1" x14ac:dyDescent="0.25">
      <c r="AB51" s="19"/>
      <c r="AC51" s="20"/>
      <c r="AD51" s="20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28:46" s="21" customFormat="1" x14ac:dyDescent="0.25">
      <c r="AB52" s="19"/>
      <c r="AC52" s="20"/>
      <c r="AD52" s="20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28:46" s="21" customFormat="1" x14ac:dyDescent="0.25">
      <c r="AB53" s="19"/>
      <c r="AC53" s="20"/>
      <c r="AD53" s="20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28:46" s="21" customFormat="1" x14ac:dyDescent="0.25">
      <c r="AB54" s="19"/>
      <c r="AC54" s="20"/>
      <c r="AD54" s="20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28:46" s="21" customFormat="1" x14ac:dyDescent="0.25">
      <c r="AB55" s="19"/>
      <c r="AC55" s="20"/>
      <c r="AD55" s="20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28:46" s="21" customFormat="1" x14ac:dyDescent="0.25">
      <c r="AB56" s="19"/>
      <c r="AC56" s="20"/>
      <c r="AD56" s="20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28:46" s="21" customFormat="1" x14ac:dyDescent="0.25">
      <c r="AB57" s="19"/>
      <c r="AC57" s="20"/>
      <c r="AD57" s="20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28:46" s="21" customFormat="1" x14ac:dyDescent="0.25">
      <c r="AB58" s="19"/>
      <c r="AC58" s="20"/>
      <c r="AD58" s="20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28:46" s="21" customFormat="1" x14ac:dyDescent="0.25">
      <c r="AB59" s="19"/>
      <c r="AC59" s="20"/>
      <c r="AD59" s="20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28:46" s="21" customFormat="1" x14ac:dyDescent="0.25">
      <c r="AB60" s="19"/>
      <c r="AC60" s="20"/>
      <c r="AD60" s="20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28:46" s="21" customFormat="1" x14ac:dyDescent="0.25">
      <c r="AB61" s="19"/>
      <c r="AC61" s="20"/>
      <c r="AD61" s="20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28:46" s="21" customFormat="1" x14ac:dyDescent="0.25">
      <c r="AB62" s="19"/>
      <c r="AC62" s="20"/>
      <c r="AD62" s="20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28:46" s="21" customFormat="1" x14ac:dyDescent="0.25">
      <c r="AB63" s="19"/>
      <c r="AC63" s="20"/>
      <c r="AD63" s="20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28:46" s="21" customFormat="1" x14ac:dyDescent="0.25">
      <c r="AB64" s="19"/>
      <c r="AC64" s="20"/>
      <c r="AD64" s="20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28:46" s="21" customFormat="1" x14ac:dyDescent="0.25">
      <c r="AB65" s="19"/>
      <c r="AC65" s="20"/>
      <c r="AD65" s="20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28:46" s="21" customFormat="1" x14ac:dyDescent="0.25">
      <c r="AB66" s="19"/>
      <c r="AC66" s="20"/>
      <c r="AD66" s="20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28:46" s="21" customFormat="1" x14ac:dyDescent="0.25">
      <c r="AB67" s="19"/>
      <c r="AC67" s="20"/>
      <c r="AD67" s="20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28:46" s="21" customFormat="1" x14ac:dyDescent="0.25">
      <c r="AB68" s="19"/>
      <c r="AC68" s="20"/>
      <c r="AD68" s="20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28:46" s="21" customFormat="1" x14ac:dyDescent="0.25">
      <c r="AB69" s="19"/>
      <c r="AC69" s="20"/>
      <c r="AD69" s="20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28:46" s="21" customFormat="1" x14ac:dyDescent="0.25">
      <c r="AB70" s="19"/>
      <c r="AC70" s="20"/>
      <c r="AD70" s="20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28:46" s="21" customFormat="1" x14ac:dyDescent="0.25">
      <c r="AB71" s="19"/>
      <c r="AC71" s="20"/>
      <c r="AD71" s="20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28:46" s="21" customFormat="1" x14ac:dyDescent="0.25">
      <c r="AB72" s="19"/>
      <c r="AC72" s="20"/>
      <c r="AD72" s="20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28:46" s="21" customFormat="1" x14ac:dyDescent="0.25">
      <c r="AB73" s="19"/>
      <c r="AC73" s="20"/>
      <c r="AD73" s="20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28:46" s="21" customFormat="1" x14ac:dyDescent="0.25">
      <c r="AB74" s="19"/>
      <c r="AC74" s="20"/>
      <c r="AD74" s="20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28:46" s="21" customFormat="1" x14ac:dyDescent="0.25">
      <c r="AB75" s="19"/>
      <c r="AC75" s="20"/>
      <c r="AD75" s="20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28:46" s="21" customFormat="1" x14ac:dyDescent="0.25">
      <c r="AB76" s="19"/>
      <c r="AC76" s="20"/>
      <c r="AD76" s="20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28:46" s="21" customFormat="1" x14ac:dyDescent="0.25">
      <c r="AB77" s="19"/>
      <c r="AC77" s="20"/>
      <c r="AD77" s="20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28:46" s="21" customFormat="1" x14ac:dyDescent="0.25">
      <c r="AB78" s="19"/>
      <c r="AC78" s="20"/>
      <c r="AD78" s="20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28:46" s="21" customFormat="1" x14ac:dyDescent="0.25">
      <c r="AB79" s="19"/>
      <c r="AC79" s="20"/>
      <c r="AD79" s="20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28:46" s="21" customFormat="1" x14ac:dyDescent="0.25">
      <c r="AB80" s="19"/>
      <c r="AC80" s="20"/>
      <c r="AD80" s="20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28:46" s="21" customFormat="1" x14ac:dyDescent="0.25">
      <c r="AB81" s="19"/>
      <c r="AC81" s="20"/>
      <c r="AD81" s="20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28:46" s="21" customFormat="1" x14ac:dyDescent="0.25">
      <c r="AB82" s="19"/>
      <c r="AC82" s="20"/>
      <c r="AD82" s="20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28:46" s="21" customFormat="1" x14ac:dyDescent="0.25">
      <c r="AB83" s="19"/>
      <c r="AC83" s="20"/>
      <c r="AD83" s="20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28:46" s="21" customFormat="1" x14ac:dyDescent="0.25">
      <c r="AB84" s="19"/>
      <c r="AC84" s="20"/>
      <c r="AD84" s="20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28:46" s="21" customFormat="1" x14ac:dyDescent="0.25">
      <c r="AB85" s="19"/>
      <c r="AC85" s="20"/>
      <c r="AD85" s="20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28:46" s="21" customFormat="1" x14ac:dyDescent="0.25">
      <c r="AB86" s="19"/>
      <c r="AC86" s="20"/>
      <c r="AD86" s="20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28:46" s="21" customFormat="1" x14ac:dyDescent="0.25">
      <c r="AB87" s="19"/>
      <c r="AC87" s="20"/>
      <c r="AD87" s="20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28:46" s="21" customFormat="1" x14ac:dyDescent="0.25">
      <c r="AB88" s="19"/>
      <c r="AC88" s="20"/>
      <c r="AD88" s="20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28:46" s="21" customFormat="1" x14ac:dyDescent="0.25">
      <c r="AB89" s="19"/>
      <c r="AC89" s="20"/>
      <c r="AD89" s="20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28:46" s="21" customFormat="1" x14ac:dyDescent="0.25">
      <c r="AB90" s="19"/>
      <c r="AC90" s="20"/>
      <c r="AD90" s="20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28:46" s="21" customFormat="1" x14ac:dyDescent="0.25">
      <c r="AB91" s="19"/>
      <c r="AC91" s="20"/>
      <c r="AD91" s="20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28:46" s="21" customFormat="1" x14ac:dyDescent="0.25">
      <c r="AB92" s="19"/>
      <c r="AC92" s="20"/>
      <c r="AD92" s="20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28:46" s="21" customFormat="1" x14ac:dyDescent="0.25">
      <c r="AB93" s="19"/>
      <c r="AC93" s="20"/>
      <c r="AD93" s="20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28:46" s="21" customFormat="1" x14ac:dyDescent="0.25">
      <c r="AB94" s="19"/>
      <c r="AC94" s="20"/>
      <c r="AD94" s="20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28:46" s="21" customFormat="1" x14ac:dyDescent="0.25">
      <c r="AB95" s="19"/>
      <c r="AC95" s="20"/>
      <c r="AD95" s="20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28:46" s="21" customFormat="1" x14ac:dyDescent="0.25">
      <c r="AB96" s="19"/>
      <c r="AC96" s="20"/>
      <c r="AD96" s="20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28:46" s="21" customFormat="1" x14ac:dyDescent="0.25">
      <c r="AB97" s="19"/>
      <c r="AC97" s="20"/>
      <c r="AD97" s="20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28:46" s="21" customFormat="1" x14ac:dyDescent="0.25">
      <c r="AB98" s="19"/>
      <c r="AC98" s="20"/>
      <c r="AD98" s="20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28:46" s="21" customFormat="1" x14ac:dyDescent="0.25">
      <c r="AB99" s="19"/>
      <c r="AC99" s="20"/>
      <c r="AD99" s="20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28:46" s="21" customFormat="1" x14ac:dyDescent="0.25">
      <c r="AB100" s="19"/>
      <c r="AC100" s="20"/>
      <c r="AD100" s="20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28:46" s="21" customFormat="1" x14ac:dyDescent="0.25">
      <c r="AB101" s="19"/>
      <c r="AC101" s="20"/>
      <c r="AD101" s="20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28:46" s="21" customFormat="1" x14ac:dyDescent="0.25">
      <c r="AB102" s="19"/>
      <c r="AC102" s="20"/>
      <c r="AD102" s="20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28:46" s="21" customFormat="1" x14ac:dyDescent="0.25">
      <c r="AB103" s="19"/>
      <c r="AC103" s="20"/>
      <c r="AD103" s="20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28:46" s="21" customFormat="1" x14ac:dyDescent="0.25">
      <c r="AB104" s="19"/>
      <c r="AC104" s="20"/>
      <c r="AD104" s="20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28:46" s="21" customFormat="1" x14ac:dyDescent="0.25">
      <c r="AB105" s="19"/>
      <c r="AC105" s="20"/>
      <c r="AD105" s="20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28:46" s="21" customFormat="1" x14ac:dyDescent="0.25">
      <c r="AB106" s="19"/>
      <c r="AC106" s="20"/>
      <c r="AD106" s="20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28:46" s="21" customFormat="1" x14ac:dyDescent="0.25">
      <c r="AB107" s="19"/>
      <c r="AC107" s="20"/>
      <c r="AD107" s="20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28:46" s="21" customFormat="1" x14ac:dyDescent="0.25">
      <c r="AB108" s="19"/>
      <c r="AC108" s="20"/>
      <c r="AD108" s="20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28:46" s="21" customFormat="1" x14ac:dyDescent="0.25">
      <c r="AB109" s="19"/>
      <c r="AC109" s="20"/>
      <c r="AD109" s="20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28:46" s="21" customFormat="1" x14ac:dyDescent="0.25">
      <c r="AB110" s="19"/>
      <c r="AC110" s="20"/>
      <c r="AD110" s="20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28:46" s="21" customFormat="1" x14ac:dyDescent="0.25">
      <c r="AB111" s="19"/>
      <c r="AC111" s="20"/>
      <c r="AD111" s="20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28:46" s="21" customFormat="1" x14ac:dyDescent="0.25">
      <c r="AB112" s="19"/>
      <c r="AC112" s="20"/>
      <c r="AD112" s="20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28:46" s="21" customFormat="1" x14ac:dyDescent="0.25">
      <c r="AB113" s="19"/>
      <c r="AC113" s="20"/>
      <c r="AD113" s="20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28:46" s="21" customFormat="1" x14ac:dyDescent="0.25">
      <c r="AB114" s="19"/>
      <c r="AC114" s="20"/>
      <c r="AD114" s="20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28:46" s="21" customFormat="1" x14ac:dyDescent="0.25">
      <c r="AB115" s="19"/>
      <c r="AC115" s="20"/>
      <c r="AD115" s="20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28:46" s="21" customFormat="1" x14ac:dyDescent="0.25">
      <c r="AB116" s="19"/>
      <c r="AC116" s="20"/>
      <c r="AD116" s="20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28:46" s="21" customFormat="1" x14ac:dyDescent="0.25">
      <c r="AB117" s="19"/>
      <c r="AC117" s="20"/>
      <c r="AD117" s="20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28:46" s="21" customFormat="1" x14ac:dyDescent="0.25">
      <c r="AB118" s="19"/>
      <c r="AC118" s="20"/>
      <c r="AD118" s="20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28:46" s="21" customFormat="1" x14ac:dyDescent="0.25">
      <c r="AB119" s="19"/>
      <c r="AC119" s="20"/>
      <c r="AD119" s="20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28:46" s="21" customFormat="1" x14ac:dyDescent="0.25">
      <c r="AB120" s="19"/>
      <c r="AC120" s="20"/>
      <c r="AD120" s="20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28:46" s="21" customFormat="1" x14ac:dyDescent="0.25">
      <c r="AB121" s="19"/>
      <c r="AC121" s="20"/>
      <c r="AD121" s="20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28:46" s="21" customFormat="1" x14ac:dyDescent="0.25">
      <c r="AB122" s="19"/>
      <c r="AC122" s="20"/>
      <c r="AD122" s="20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28:46" s="21" customFormat="1" x14ac:dyDescent="0.25">
      <c r="AB123" s="19"/>
      <c r="AC123" s="20"/>
      <c r="AD123" s="20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28:46" s="21" customFormat="1" x14ac:dyDescent="0.25">
      <c r="AB124" s="19"/>
      <c r="AC124" s="20"/>
      <c r="AD124" s="20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28:46" s="21" customFormat="1" x14ac:dyDescent="0.25">
      <c r="AB125" s="19"/>
      <c r="AC125" s="20"/>
      <c r="AD125" s="20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28:46" s="21" customFormat="1" x14ac:dyDescent="0.25">
      <c r="AB126" s="19"/>
      <c r="AC126" s="20"/>
      <c r="AD126" s="20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28:46" s="21" customFormat="1" x14ac:dyDescent="0.25">
      <c r="AB127" s="19"/>
      <c r="AC127" s="20"/>
      <c r="AD127" s="20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28:46" s="21" customFormat="1" x14ac:dyDescent="0.25">
      <c r="AB128" s="19"/>
      <c r="AC128" s="20"/>
      <c r="AD128" s="20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28:46" s="21" customFormat="1" x14ac:dyDescent="0.25">
      <c r="AB129" s="19"/>
      <c r="AC129" s="20"/>
      <c r="AD129" s="20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28:46" s="21" customFormat="1" x14ac:dyDescent="0.25">
      <c r="AB130" s="19"/>
      <c r="AC130" s="20"/>
      <c r="AD130" s="20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28:46" s="21" customFormat="1" x14ac:dyDescent="0.25">
      <c r="AB131" s="19"/>
      <c r="AC131" s="20"/>
      <c r="AD131" s="20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28:46" s="21" customFormat="1" x14ac:dyDescent="0.25">
      <c r="AB132" s="19"/>
      <c r="AC132" s="20"/>
      <c r="AD132" s="20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28:46" s="21" customFormat="1" x14ac:dyDescent="0.25">
      <c r="AB133" s="19"/>
      <c r="AC133" s="20"/>
      <c r="AD133" s="20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28:46" s="21" customFormat="1" x14ac:dyDescent="0.25">
      <c r="AB134" s="19"/>
      <c r="AC134" s="20"/>
      <c r="AD134" s="20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28:46" s="21" customFormat="1" x14ac:dyDescent="0.25">
      <c r="AB135" s="19"/>
      <c r="AC135" s="20"/>
      <c r="AD135" s="20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28:46" s="21" customFormat="1" x14ac:dyDescent="0.25">
      <c r="AB136" s="19"/>
      <c r="AC136" s="20"/>
      <c r="AD136" s="20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28:46" s="21" customFormat="1" x14ac:dyDescent="0.25">
      <c r="AB137" s="19"/>
      <c r="AC137" s="20"/>
      <c r="AD137" s="20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28:46" s="21" customFormat="1" x14ac:dyDescent="0.25">
      <c r="AB138" s="19"/>
      <c r="AC138" s="20"/>
      <c r="AD138" s="20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28:46" s="21" customFormat="1" x14ac:dyDescent="0.25">
      <c r="AB139" s="19"/>
      <c r="AC139" s="20"/>
      <c r="AD139" s="20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28:46" s="21" customFormat="1" x14ac:dyDescent="0.25">
      <c r="AB140" s="19"/>
      <c r="AC140" s="20"/>
      <c r="AD140" s="20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28:46" s="21" customFormat="1" x14ac:dyDescent="0.25">
      <c r="AB141" s="19"/>
      <c r="AC141" s="20"/>
      <c r="AD141" s="20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28:46" s="21" customFormat="1" x14ac:dyDescent="0.25">
      <c r="AB142" s="19"/>
      <c r="AC142" s="20"/>
      <c r="AD142" s="20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28:46" s="21" customFormat="1" x14ac:dyDescent="0.25">
      <c r="AB143" s="19"/>
      <c r="AC143" s="20"/>
      <c r="AD143" s="20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28:46" s="21" customFormat="1" x14ac:dyDescent="0.25">
      <c r="AB144" s="19"/>
      <c r="AC144" s="20"/>
      <c r="AD144" s="20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28:46" s="21" customFormat="1" x14ac:dyDescent="0.25">
      <c r="AB145" s="19"/>
      <c r="AC145" s="20"/>
      <c r="AD145" s="20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28:46" s="21" customFormat="1" x14ac:dyDescent="0.25">
      <c r="AB146" s="19"/>
      <c r="AC146" s="20"/>
      <c r="AD146" s="20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28:46" s="21" customFormat="1" x14ac:dyDescent="0.25">
      <c r="AB147" s="19"/>
      <c r="AC147" s="20"/>
      <c r="AD147" s="20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28:46" s="21" customFormat="1" x14ac:dyDescent="0.25">
      <c r="AB148" s="19"/>
      <c r="AC148" s="20"/>
      <c r="AD148" s="20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28:46" s="21" customFormat="1" x14ac:dyDescent="0.25">
      <c r="AB149" s="19"/>
      <c r="AC149" s="20"/>
      <c r="AD149" s="20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28:46" s="21" customFormat="1" x14ac:dyDescent="0.25">
      <c r="AB150" s="19"/>
      <c r="AC150" s="20"/>
      <c r="AD150" s="20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28:46" s="21" customFormat="1" x14ac:dyDescent="0.25">
      <c r="AB151" s="19"/>
      <c r="AC151" s="20"/>
      <c r="AD151" s="20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28:46" s="21" customFormat="1" x14ac:dyDescent="0.25">
      <c r="AB152" s="19"/>
      <c r="AC152" s="20"/>
      <c r="AD152" s="20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28:46" s="21" customFormat="1" x14ac:dyDescent="0.25">
      <c r="AB153" s="19"/>
      <c r="AC153" s="20"/>
      <c r="AD153" s="20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28:46" s="21" customFormat="1" x14ac:dyDescent="0.25">
      <c r="AB154" s="19"/>
      <c r="AC154" s="20"/>
      <c r="AD154" s="20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28:46" s="21" customFormat="1" x14ac:dyDescent="0.25">
      <c r="AB155" s="19"/>
      <c r="AC155" s="20"/>
      <c r="AD155" s="20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</sheetData>
  <mergeCells count="30">
    <mergeCell ref="F16:F17"/>
    <mergeCell ref="G16:G17"/>
    <mergeCell ref="X15:Y16"/>
    <mergeCell ref="Q15:Q17"/>
    <mergeCell ref="R15:S16"/>
    <mergeCell ref="T15:U16"/>
    <mergeCell ref="V15:W16"/>
    <mergeCell ref="H15:H17"/>
    <mergeCell ref="N15:O16"/>
    <mergeCell ref="P15:P17"/>
    <mergeCell ref="J15:J17"/>
    <mergeCell ref="K15:K17"/>
    <mergeCell ref="L15:L17"/>
    <mergeCell ref="M15:M17"/>
    <mergeCell ref="B8:AA8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D15:D17"/>
    <mergeCell ref="E15:E17"/>
    <mergeCell ref="F15:G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56"/>
  <sheetViews>
    <sheetView topLeftCell="A13" zoomScale="70" zoomScaleNormal="70" workbookViewId="0">
      <selection activeCell="N17" sqref="N17:O17"/>
    </sheetView>
  </sheetViews>
  <sheetFormatPr defaultRowHeight="15.75" x14ac:dyDescent="0.25"/>
  <cols>
    <col min="1" max="2" width="9.140625" style="1"/>
    <col min="3" max="3" width="19.85546875" style="1" customWidth="1"/>
    <col min="4" max="4" width="44.140625" style="1" customWidth="1"/>
    <col min="5" max="7" width="9.140625" style="1"/>
    <col min="8" max="8" width="14" style="1" customWidth="1"/>
    <col min="9" max="9" width="11.5703125" style="1" customWidth="1"/>
    <col min="10" max="10" width="13.28515625" style="1" customWidth="1"/>
    <col min="11" max="11" width="13.85546875" style="1" customWidth="1"/>
    <col min="12" max="12" width="12.28515625" style="1" customWidth="1"/>
    <col min="13" max="13" width="19.28515625" style="1" customWidth="1"/>
    <col min="14" max="14" width="16.140625" style="1" customWidth="1"/>
    <col min="15" max="15" width="10" style="1" customWidth="1"/>
    <col min="16" max="17" width="9.5703125" style="1" customWidth="1"/>
    <col min="18" max="25" width="9.140625" style="1" customWidth="1"/>
    <col min="26" max="26" width="21.5703125" style="1" customWidth="1"/>
    <col min="27" max="27" width="35" style="1" customWidth="1"/>
    <col min="28" max="28" width="11.28515625" style="4" customWidth="1"/>
    <col min="29" max="30" width="11.28515625" style="5" customWidth="1"/>
    <col min="31" max="31" width="9.140625" style="4"/>
    <col min="32" max="16384" width="9.140625" style="1"/>
  </cols>
  <sheetData>
    <row r="1" spans="2:46" x14ac:dyDescent="0.25">
      <c r="Z1" s="2"/>
      <c r="AA1" s="3" t="s">
        <v>27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x14ac:dyDescent="0.25">
      <c r="AA2" s="6" t="s">
        <v>28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:46" x14ac:dyDescent="0.25">
      <c r="AA3" s="3" t="s">
        <v>29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x14ac:dyDescent="0.25">
      <c r="AA4" s="3" t="s">
        <v>30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2:46" x14ac:dyDescent="0.25"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2:46" x14ac:dyDescent="0.25">
      <c r="AA6" s="3" t="s">
        <v>31</v>
      </c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46" x14ac:dyDescent="0.25">
      <c r="AA7" s="3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2:46" ht="15" customHeight="1" x14ac:dyDescent="0.25">
      <c r="B8" s="133" t="s">
        <v>32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46" x14ac:dyDescent="0.25">
      <c r="B9" s="133" t="s">
        <v>42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46" x14ac:dyDescent="0.25">
      <c r="B10" s="148" t="s">
        <v>63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46" x14ac:dyDescent="0.25">
      <c r="B11" s="133" t="s">
        <v>33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2:46" x14ac:dyDescent="0.25">
      <c r="N12" s="57"/>
      <c r="O12" s="57"/>
      <c r="AA12" s="3"/>
    </row>
    <row r="13" spans="2:46" x14ac:dyDescent="0.25">
      <c r="J13" s="11">
        <v>11021.81</v>
      </c>
      <c r="K13" s="12">
        <f>J19</f>
        <v>490.33500000000004</v>
      </c>
      <c r="L13" s="12">
        <f>J13-K13</f>
        <v>10531.474999999999</v>
      </c>
      <c r="N13" s="57"/>
      <c r="O13" s="57"/>
    </row>
    <row r="14" spans="2:46" s="98" customFormat="1" ht="75.75" customHeight="1" x14ac:dyDescent="0.25">
      <c r="B14" s="132" t="s">
        <v>0</v>
      </c>
      <c r="C14" s="132" t="s">
        <v>1</v>
      </c>
      <c r="D14" s="132"/>
      <c r="E14" s="132"/>
      <c r="F14" s="132"/>
      <c r="G14" s="132"/>
      <c r="H14" s="132"/>
      <c r="I14" s="132" t="s">
        <v>2</v>
      </c>
      <c r="J14" s="132" t="s">
        <v>3</v>
      </c>
      <c r="K14" s="132"/>
      <c r="L14" s="132"/>
      <c r="M14" s="132"/>
      <c r="N14" s="132" t="s">
        <v>14</v>
      </c>
      <c r="O14" s="132"/>
      <c r="P14" s="132"/>
      <c r="Q14" s="132"/>
      <c r="R14" s="132" t="s">
        <v>15</v>
      </c>
      <c r="S14" s="132"/>
      <c r="T14" s="132"/>
      <c r="U14" s="132"/>
      <c r="V14" s="132"/>
      <c r="W14" s="132"/>
      <c r="X14" s="132"/>
      <c r="Y14" s="132"/>
      <c r="Z14" s="132" t="s">
        <v>16</v>
      </c>
      <c r="AA14" s="132" t="s">
        <v>17</v>
      </c>
      <c r="AB14" s="96"/>
      <c r="AC14" s="97"/>
      <c r="AD14" s="97"/>
      <c r="AE14" s="96"/>
    </row>
    <row r="15" spans="2:46" s="98" customFormat="1" ht="111.75" customHeight="1" x14ac:dyDescent="0.25">
      <c r="B15" s="132"/>
      <c r="C15" s="132" t="s">
        <v>4</v>
      </c>
      <c r="D15" s="132" t="s">
        <v>5</v>
      </c>
      <c r="E15" s="132" t="s">
        <v>6</v>
      </c>
      <c r="F15" s="132" t="s">
        <v>7</v>
      </c>
      <c r="G15" s="132"/>
      <c r="H15" s="132" t="s">
        <v>8</v>
      </c>
      <c r="I15" s="132"/>
      <c r="J15" s="132" t="s">
        <v>99</v>
      </c>
      <c r="K15" s="132" t="s">
        <v>100</v>
      </c>
      <c r="L15" s="132" t="s">
        <v>101</v>
      </c>
      <c r="M15" s="132" t="s">
        <v>11</v>
      </c>
      <c r="N15" s="132" t="s">
        <v>18</v>
      </c>
      <c r="O15" s="132"/>
      <c r="P15" s="132" t="s">
        <v>19</v>
      </c>
      <c r="Q15" s="132" t="s">
        <v>20</v>
      </c>
      <c r="R15" s="132" t="s">
        <v>21</v>
      </c>
      <c r="S15" s="132"/>
      <c r="T15" s="132" t="s">
        <v>22</v>
      </c>
      <c r="U15" s="132"/>
      <c r="V15" s="132" t="s">
        <v>23</v>
      </c>
      <c r="W15" s="132"/>
      <c r="X15" s="132" t="s">
        <v>24</v>
      </c>
      <c r="Y15" s="132"/>
      <c r="Z15" s="132"/>
      <c r="AA15" s="132"/>
      <c r="AB15" s="96"/>
      <c r="AC15" s="97"/>
      <c r="AD15" s="97"/>
      <c r="AE15" s="96"/>
      <c r="AF15" s="128"/>
    </row>
    <row r="16" spans="2:46" s="98" customFormat="1" ht="48" customHeight="1" x14ac:dyDescent="0.25">
      <c r="B16" s="132"/>
      <c r="C16" s="132"/>
      <c r="D16" s="132"/>
      <c r="E16" s="132"/>
      <c r="F16" s="132" t="s">
        <v>12</v>
      </c>
      <c r="G16" s="132" t="s">
        <v>13</v>
      </c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96"/>
      <c r="AC16" s="97"/>
      <c r="AD16" s="97"/>
      <c r="AE16" s="96"/>
    </row>
    <row r="17" spans="2:31" s="98" customFormat="1" ht="61.5" customHeight="1" x14ac:dyDescent="0.25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87" t="s">
        <v>102</v>
      </c>
      <c r="O17" s="99" t="s">
        <v>103</v>
      </c>
      <c r="P17" s="132"/>
      <c r="Q17" s="132"/>
      <c r="R17" s="87" t="s">
        <v>25</v>
      </c>
      <c r="S17" s="87" t="s">
        <v>26</v>
      </c>
      <c r="T17" s="87" t="s">
        <v>25</v>
      </c>
      <c r="U17" s="87" t="s">
        <v>26</v>
      </c>
      <c r="V17" s="87" t="s">
        <v>12</v>
      </c>
      <c r="W17" s="87" t="s">
        <v>13</v>
      </c>
      <c r="X17" s="87" t="s">
        <v>25</v>
      </c>
      <c r="Y17" s="87" t="s">
        <v>26</v>
      </c>
      <c r="Z17" s="132"/>
      <c r="AA17" s="132"/>
      <c r="AB17" s="96"/>
      <c r="AC17" s="97"/>
      <c r="AD17" s="97"/>
      <c r="AE17" s="96"/>
    </row>
    <row r="18" spans="2:31" s="98" customFormat="1" x14ac:dyDescent="0.25">
      <c r="B18" s="87">
        <v>1</v>
      </c>
      <c r="C18" s="87">
        <v>2</v>
      </c>
      <c r="D18" s="87">
        <v>3</v>
      </c>
      <c r="E18" s="87">
        <v>4</v>
      </c>
      <c r="F18" s="87">
        <v>5</v>
      </c>
      <c r="G18" s="87">
        <v>6</v>
      </c>
      <c r="H18" s="87">
        <v>7</v>
      </c>
      <c r="I18" s="87">
        <v>8</v>
      </c>
      <c r="J18" s="87">
        <v>9</v>
      </c>
      <c r="K18" s="87">
        <v>10</v>
      </c>
      <c r="L18" s="87">
        <v>11</v>
      </c>
      <c r="M18" s="87">
        <v>12</v>
      </c>
      <c r="N18" s="87">
        <v>13</v>
      </c>
      <c r="O18" s="87">
        <v>14</v>
      </c>
      <c r="P18" s="87">
        <v>15</v>
      </c>
      <c r="Q18" s="87">
        <v>16</v>
      </c>
      <c r="R18" s="87">
        <v>17</v>
      </c>
      <c r="S18" s="87">
        <v>18</v>
      </c>
      <c r="T18" s="87">
        <v>19</v>
      </c>
      <c r="U18" s="87">
        <v>20</v>
      </c>
      <c r="V18" s="87">
        <v>21</v>
      </c>
      <c r="W18" s="87">
        <v>22</v>
      </c>
      <c r="X18" s="87">
        <v>23</v>
      </c>
      <c r="Y18" s="87">
        <v>24</v>
      </c>
      <c r="Z18" s="87">
        <v>25</v>
      </c>
      <c r="AA18" s="87">
        <v>26</v>
      </c>
      <c r="AB18" s="96"/>
      <c r="AC18" s="97"/>
      <c r="AD18" s="97"/>
      <c r="AE18" s="96"/>
    </row>
    <row r="19" spans="2:31" s="40" customFormat="1" ht="22.5" customHeight="1" x14ac:dyDescent="0.25">
      <c r="B19" s="37"/>
      <c r="C19" s="129"/>
      <c r="D19" s="38" t="s">
        <v>34</v>
      </c>
      <c r="E19" s="37"/>
      <c r="F19" s="37"/>
      <c r="G19" s="37"/>
      <c r="H19" s="37"/>
      <c r="I19" s="37"/>
      <c r="J19" s="39">
        <f>SUM(J20:J21)</f>
        <v>490.33500000000004</v>
      </c>
      <c r="K19" s="39">
        <f>SUM(K20:K21)</f>
        <v>473.20499999999993</v>
      </c>
      <c r="L19" s="39">
        <f>SUM(L20:L21)</f>
        <v>17.130000000000052</v>
      </c>
      <c r="M19" s="37"/>
      <c r="N19" s="51">
        <f>SUM(N20:N21)</f>
        <v>185.49</v>
      </c>
      <c r="O19" s="39">
        <f>SUM(O20:O21)</f>
        <v>304.83999999999997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112"/>
      <c r="AC19" s="109"/>
      <c r="AD19" s="109"/>
      <c r="AE19" s="112"/>
    </row>
    <row r="20" spans="2:31" s="40" customFormat="1" ht="62.25" customHeight="1" x14ac:dyDescent="0.25">
      <c r="B20" s="92">
        <v>1</v>
      </c>
      <c r="C20" s="153" t="s">
        <v>62</v>
      </c>
      <c r="D20" s="130" t="s">
        <v>75</v>
      </c>
      <c r="E20" s="92" t="s">
        <v>36</v>
      </c>
      <c r="F20" s="92">
        <v>1</v>
      </c>
      <c r="G20" s="92">
        <v>1</v>
      </c>
      <c r="H20" s="92">
        <v>2022</v>
      </c>
      <c r="I20" s="92"/>
      <c r="J20" s="105">
        <f>194997.6/1000/1.12</f>
        <v>174.10499999999999</v>
      </c>
      <c r="K20" s="105">
        <f>194997.6/1000/1.12</f>
        <v>174.10499999999999</v>
      </c>
      <c r="L20" s="103">
        <f>J20-K20</f>
        <v>0</v>
      </c>
      <c r="M20" s="92" t="s">
        <v>40</v>
      </c>
      <c r="N20" s="156">
        <f>185.49</f>
        <v>185.49</v>
      </c>
      <c r="O20" s="157">
        <f>304.84</f>
        <v>304.83999999999997</v>
      </c>
      <c r="P20" s="37" t="s">
        <v>38</v>
      </c>
      <c r="Q20" s="37" t="s">
        <v>38</v>
      </c>
      <c r="R20" s="92" t="s">
        <v>38</v>
      </c>
      <c r="S20" s="92" t="s">
        <v>38</v>
      </c>
      <c r="T20" s="92" t="s">
        <v>38</v>
      </c>
      <c r="U20" s="92" t="s">
        <v>38</v>
      </c>
      <c r="V20" s="158" t="s">
        <v>39</v>
      </c>
      <c r="W20" s="158" t="s">
        <v>39</v>
      </c>
      <c r="X20" s="92" t="s">
        <v>38</v>
      </c>
      <c r="Y20" s="92" t="s">
        <v>38</v>
      </c>
      <c r="Z20" s="92" t="str">
        <f>M20</f>
        <v>ТМЦ поставлено</v>
      </c>
      <c r="AA20" s="37" t="s">
        <v>97</v>
      </c>
      <c r="AB20" s="112"/>
      <c r="AC20" s="109"/>
      <c r="AD20" s="109"/>
      <c r="AE20" s="112"/>
    </row>
    <row r="21" spans="2:31" s="40" customFormat="1" ht="76.5" customHeight="1" x14ac:dyDescent="0.25">
      <c r="B21" s="92">
        <v>2</v>
      </c>
      <c r="C21" s="155"/>
      <c r="D21" s="131" t="s">
        <v>76</v>
      </c>
      <c r="E21" s="92" t="s">
        <v>36</v>
      </c>
      <c r="F21" s="92">
        <v>1</v>
      </c>
      <c r="G21" s="92">
        <v>1</v>
      </c>
      <c r="H21" s="92">
        <v>2022</v>
      </c>
      <c r="I21" s="92"/>
      <c r="J21" s="105">
        <f>299.1+17.13</f>
        <v>316.23</v>
      </c>
      <c r="K21" s="105">
        <f>334992/1000/1.12</f>
        <v>299.09999999999997</v>
      </c>
      <c r="L21" s="103">
        <f t="shared" ref="L21" si="0">J21-K21</f>
        <v>17.130000000000052</v>
      </c>
      <c r="M21" s="92" t="s">
        <v>98</v>
      </c>
      <c r="N21" s="156"/>
      <c r="O21" s="157"/>
      <c r="P21" s="37" t="s">
        <v>38</v>
      </c>
      <c r="Q21" s="37" t="s">
        <v>38</v>
      </c>
      <c r="R21" s="92" t="s">
        <v>38</v>
      </c>
      <c r="S21" s="92" t="s">
        <v>38</v>
      </c>
      <c r="T21" s="92" t="s">
        <v>38</v>
      </c>
      <c r="U21" s="92" t="s">
        <v>38</v>
      </c>
      <c r="V21" s="158"/>
      <c r="W21" s="158"/>
      <c r="X21" s="92" t="s">
        <v>38</v>
      </c>
      <c r="Y21" s="92" t="s">
        <v>38</v>
      </c>
      <c r="Z21" s="92" t="str">
        <f t="shared" ref="Z21" si="1">M21</f>
        <v xml:space="preserve">По итогам проведения тендерных процедур </v>
      </c>
      <c r="AA21" s="37" t="s">
        <v>97</v>
      </c>
      <c r="AB21" s="112"/>
      <c r="AC21" s="109"/>
      <c r="AD21" s="109"/>
      <c r="AE21" s="112"/>
    </row>
    <row r="22" spans="2:31" s="21" customFormat="1" x14ac:dyDescent="0.25">
      <c r="D22" s="62"/>
      <c r="AB22" s="19"/>
      <c r="AC22" s="20"/>
      <c r="AD22" s="20"/>
      <c r="AE22" s="19"/>
    </row>
    <row r="23" spans="2:31" s="21" customFormat="1" x14ac:dyDescent="0.25">
      <c r="AB23" s="19"/>
      <c r="AC23" s="20"/>
      <c r="AD23" s="20"/>
      <c r="AE23" s="19"/>
    </row>
    <row r="24" spans="2:31" s="21" customFormat="1" x14ac:dyDescent="0.25">
      <c r="AB24" s="19"/>
      <c r="AC24" s="20"/>
      <c r="AD24" s="20"/>
      <c r="AE24" s="19"/>
    </row>
    <row r="25" spans="2:31" s="21" customFormat="1" x14ac:dyDescent="0.25">
      <c r="AB25" s="19"/>
      <c r="AC25" s="20"/>
      <c r="AD25" s="20"/>
      <c r="AE25" s="19"/>
    </row>
    <row r="26" spans="2:31" s="21" customFormat="1" x14ac:dyDescent="0.25">
      <c r="AB26" s="19"/>
      <c r="AC26" s="20"/>
      <c r="AD26" s="20"/>
      <c r="AE26" s="19"/>
    </row>
    <row r="27" spans="2:31" s="21" customFormat="1" x14ac:dyDescent="0.25">
      <c r="AB27" s="19"/>
      <c r="AC27" s="20"/>
      <c r="AD27" s="20"/>
      <c r="AE27" s="19"/>
    </row>
    <row r="28" spans="2:31" s="21" customFormat="1" x14ac:dyDescent="0.25">
      <c r="AB28" s="19"/>
      <c r="AC28" s="20"/>
      <c r="AD28" s="20"/>
      <c r="AE28" s="19"/>
    </row>
    <row r="29" spans="2:31" s="21" customFormat="1" x14ac:dyDescent="0.25">
      <c r="AB29" s="19"/>
      <c r="AC29" s="20"/>
      <c r="AD29" s="20"/>
      <c r="AE29" s="19"/>
    </row>
    <row r="30" spans="2:31" s="21" customFormat="1" x14ac:dyDescent="0.25">
      <c r="AB30" s="19"/>
      <c r="AC30" s="20"/>
      <c r="AD30" s="20"/>
      <c r="AE30" s="19"/>
    </row>
    <row r="31" spans="2:31" s="21" customFormat="1" x14ac:dyDescent="0.25">
      <c r="AB31" s="19"/>
      <c r="AC31" s="20"/>
      <c r="AD31" s="20"/>
      <c r="AE31" s="19"/>
    </row>
    <row r="32" spans="2:31" s="21" customFormat="1" x14ac:dyDescent="0.25">
      <c r="AB32" s="19"/>
      <c r="AC32" s="20"/>
      <c r="AD32" s="20"/>
      <c r="AE32" s="19"/>
    </row>
    <row r="33" spans="28:31" s="21" customFormat="1" x14ac:dyDescent="0.25">
      <c r="AB33" s="19"/>
      <c r="AC33" s="20"/>
      <c r="AD33" s="20"/>
      <c r="AE33" s="19"/>
    </row>
    <row r="34" spans="28:31" s="21" customFormat="1" x14ac:dyDescent="0.25">
      <c r="AB34" s="19"/>
      <c r="AC34" s="20"/>
      <c r="AD34" s="20"/>
      <c r="AE34" s="19"/>
    </row>
    <row r="35" spans="28:31" s="21" customFormat="1" x14ac:dyDescent="0.25">
      <c r="AB35" s="19"/>
      <c r="AC35" s="20"/>
      <c r="AD35" s="20"/>
      <c r="AE35" s="19"/>
    </row>
    <row r="36" spans="28:31" s="21" customFormat="1" x14ac:dyDescent="0.25">
      <c r="AB36" s="19"/>
      <c r="AC36" s="20"/>
      <c r="AD36" s="20"/>
      <c r="AE36" s="19"/>
    </row>
    <row r="37" spans="28:31" s="21" customFormat="1" x14ac:dyDescent="0.25">
      <c r="AB37" s="19"/>
      <c r="AC37" s="20"/>
      <c r="AD37" s="20"/>
      <c r="AE37" s="19"/>
    </row>
    <row r="38" spans="28:31" s="21" customFormat="1" x14ac:dyDescent="0.25">
      <c r="AB38" s="19"/>
      <c r="AC38" s="20"/>
      <c r="AD38" s="20"/>
      <c r="AE38" s="19"/>
    </row>
    <row r="39" spans="28:31" s="21" customFormat="1" x14ac:dyDescent="0.25">
      <c r="AB39" s="19"/>
      <c r="AC39" s="20"/>
      <c r="AD39" s="20"/>
      <c r="AE39" s="19"/>
    </row>
    <row r="40" spans="28:31" s="21" customFormat="1" x14ac:dyDescent="0.25">
      <c r="AB40" s="19"/>
      <c r="AC40" s="20"/>
      <c r="AD40" s="20"/>
      <c r="AE40" s="19"/>
    </row>
    <row r="41" spans="28:31" s="21" customFormat="1" x14ac:dyDescent="0.25">
      <c r="AB41" s="19"/>
      <c r="AC41" s="20"/>
      <c r="AD41" s="20"/>
      <c r="AE41" s="19"/>
    </row>
    <row r="42" spans="28:31" s="21" customFormat="1" x14ac:dyDescent="0.25">
      <c r="AB42" s="19"/>
      <c r="AC42" s="20"/>
      <c r="AD42" s="20"/>
      <c r="AE42" s="19"/>
    </row>
    <row r="43" spans="28:31" s="21" customFormat="1" x14ac:dyDescent="0.25">
      <c r="AB43" s="19"/>
      <c r="AC43" s="20"/>
      <c r="AD43" s="20"/>
      <c r="AE43" s="19"/>
    </row>
    <row r="44" spans="28:31" s="21" customFormat="1" x14ac:dyDescent="0.25">
      <c r="AB44" s="19"/>
      <c r="AC44" s="20"/>
      <c r="AD44" s="20"/>
      <c r="AE44" s="19"/>
    </row>
    <row r="45" spans="28:31" s="21" customFormat="1" x14ac:dyDescent="0.25">
      <c r="AB45" s="19"/>
      <c r="AC45" s="20"/>
      <c r="AD45" s="20"/>
      <c r="AE45" s="19"/>
    </row>
    <row r="46" spans="28:31" s="21" customFormat="1" x14ac:dyDescent="0.25">
      <c r="AB46" s="19"/>
      <c r="AC46" s="20"/>
      <c r="AD46" s="20"/>
      <c r="AE46" s="19"/>
    </row>
    <row r="47" spans="28:31" s="21" customFormat="1" x14ac:dyDescent="0.25">
      <c r="AB47" s="19"/>
      <c r="AC47" s="20"/>
      <c r="AD47" s="20"/>
      <c r="AE47" s="19"/>
    </row>
    <row r="48" spans="28:31" s="21" customFormat="1" x14ac:dyDescent="0.25">
      <c r="AB48" s="19"/>
      <c r="AC48" s="20"/>
      <c r="AD48" s="20"/>
      <c r="AE48" s="19"/>
    </row>
    <row r="49" spans="28:31" s="21" customFormat="1" x14ac:dyDescent="0.25">
      <c r="AB49" s="19"/>
      <c r="AC49" s="20"/>
      <c r="AD49" s="20"/>
      <c r="AE49" s="19"/>
    </row>
    <row r="50" spans="28:31" s="21" customFormat="1" x14ac:dyDescent="0.25">
      <c r="AB50" s="19"/>
      <c r="AC50" s="20"/>
      <c r="AD50" s="20"/>
      <c r="AE50" s="19"/>
    </row>
    <row r="51" spans="28:31" s="21" customFormat="1" x14ac:dyDescent="0.25">
      <c r="AB51" s="19"/>
      <c r="AC51" s="20"/>
      <c r="AD51" s="20"/>
      <c r="AE51" s="19"/>
    </row>
    <row r="52" spans="28:31" s="21" customFormat="1" x14ac:dyDescent="0.25">
      <c r="AB52" s="19"/>
      <c r="AC52" s="20"/>
      <c r="AD52" s="20"/>
      <c r="AE52" s="19"/>
    </row>
    <row r="53" spans="28:31" s="21" customFormat="1" x14ac:dyDescent="0.25">
      <c r="AB53" s="19"/>
      <c r="AC53" s="20"/>
      <c r="AD53" s="20"/>
      <c r="AE53" s="19"/>
    </row>
    <row r="54" spans="28:31" s="21" customFormat="1" x14ac:dyDescent="0.25">
      <c r="AB54" s="19"/>
      <c r="AC54" s="20"/>
      <c r="AD54" s="20"/>
      <c r="AE54" s="19"/>
    </row>
    <row r="55" spans="28:31" s="21" customFormat="1" x14ac:dyDescent="0.25">
      <c r="AB55" s="19"/>
      <c r="AC55" s="20"/>
      <c r="AD55" s="20"/>
      <c r="AE55" s="19"/>
    </row>
    <row r="56" spans="28:31" s="21" customFormat="1" x14ac:dyDescent="0.25">
      <c r="AB56" s="19"/>
      <c r="AC56" s="20"/>
      <c r="AD56" s="20"/>
      <c r="AE56" s="19"/>
    </row>
    <row r="57" spans="28:31" s="21" customFormat="1" x14ac:dyDescent="0.25">
      <c r="AB57" s="19"/>
      <c r="AC57" s="20"/>
      <c r="AD57" s="20"/>
      <c r="AE57" s="19"/>
    </row>
    <row r="58" spans="28:31" s="21" customFormat="1" x14ac:dyDescent="0.25">
      <c r="AB58" s="19"/>
      <c r="AC58" s="20"/>
      <c r="AD58" s="20"/>
      <c r="AE58" s="19"/>
    </row>
    <row r="59" spans="28:31" s="21" customFormat="1" x14ac:dyDescent="0.25">
      <c r="AB59" s="19"/>
      <c r="AC59" s="20"/>
      <c r="AD59" s="20"/>
      <c r="AE59" s="19"/>
    </row>
    <row r="60" spans="28:31" s="21" customFormat="1" x14ac:dyDescent="0.25">
      <c r="AB60" s="19"/>
      <c r="AC60" s="20"/>
      <c r="AD60" s="20"/>
      <c r="AE60" s="19"/>
    </row>
    <row r="61" spans="28:31" s="21" customFormat="1" x14ac:dyDescent="0.25">
      <c r="AB61" s="19"/>
      <c r="AC61" s="20"/>
      <c r="AD61" s="20"/>
      <c r="AE61" s="19"/>
    </row>
    <row r="62" spans="28:31" s="21" customFormat="1" x14ac:dyDescent="0.25">
      <c r="AB62" s="19"/>
      <c r="AC62" s="20"/>
      <c r="AD62" s="20"/>
      <c r="AE62" s="19"/>
    </row>
    <row r="63" spans="28:31" s="21" customFormat="1" x14ac:dyDescent="0.25">
      <c r="AB63" s="19"/>
      <c r="AC63" s="20"/>
      <c r="AD63" s="20"/>
      <c r="AE63" s="19"/>
    </row>
    <row r="64" spans="28:31" s="21" customFormat="1" x14ac:dyDescent="0.25">
      <c r="AB64" s="19"/>
      <c r="AC64" s="20"/>
      <c r="AD64" s="20"/>
      <c r="AE64" s="19"/>
    </row>
    <row r="65" spans="28:31" s="21" customFormat="1" x14ac:dyDescent="0.25">
      <c r="AB65" s="19"/>
      <c r="AC65" s="20"/>
      <c r="AD65" s="20"/>
      <c r="AE65" s="19"/>
    </row>
    <row r="66" spans="28:31" s="21" customFormat="1" x14ac:dyDescent="0.25">
      <c r="AB66" s="19"/>
      <c r="AC66" s="20"/>
      <c r="AD66" s="20"/>
      <c r="AE66" s="19"/>
    </row>
    <row r="67" spans="28:31" s="21" customFormat="1" x14ac:dyDescent="0.25">
      <c r="AB67" s="19"/>
      <c r="AC67" s="20"/>
      <c r="AD67" s="20"/>
      <c r="AE67" s="19"/>
    </row>
    <row r="68" spans="28:31" s="21" customFormat="1" x14ac:dyDescent="0.25">
      <c r="AB68" s="19"/>
      <c r="AC68" s="20"/>
      <c r="AD68" s="20"/>
      <c r="AE68" s="19"/>
    </row>
    <row r="69" spans="28:31" s="21" customFormat="1" x14ac:dyDescent="0.25">
      <c r="AB69" s="19"/>
      <c r="AC69" s="20"/>
      <c r="AD69" s="20"/>
      <c r="AE69" s="19"/>
    </row>
    <row r="70" spans="28:31" s="21" customFormat="1" x14ac:dyDescent="0.25">
      <c r="AB70" s="19"/>
      <c r="AC70" s="20"/>
      <c r="AD70" s="20"/>
      <c r="AE70" s="19"/>
    </row>
    <row r="71" spans="28:31" s="21" customFormat="1" x14ac:dyDescent="0.25">
      <c r="AB71" s="19"/>
      <c r="AC71" s="20"/>
      <c r="AD71" s="20"/>
      <c r="AE71" s="19"/>
    </row>
    <row r="72" spans="28:31" s="21" customFormat="1" x14ac:dyDescent="0.25">
      <c r="AB72" s="19"/>
      <c r="AC72" s="20"/>
      <c r="AD72" s="20"/>
      <c r="AE72" s="19"/>
    </row>
    <row r="73" spans="28:31" s="21" customFormat="1" x14ac:dyDescent="0.25">
      <c r="AB73" s="19"/>
      <c r="AC73" s="20"/>
      <c r="AD73" s="20"/>
      <c r="AE73" s="19"/>
    </row>
    <row r="74" spans="28:31" s="21" customFormat="1" x14ac:dyDescent="0.25">
      <c r="AB74" s="19"/>
      <c r="AC74" s="20"/>
      <c r="AD74" s="20"/>
      <c r="AE74" s="19"/>
    </row>
    <row r="75" spans="28:31" s="21" customFormat="1" x14ac:dyDescent="0.25">
      <c r="AB75" s="19"/>
      <c r="AC75" s="20"/>
      <c r="AD75" s="20"/>
      <c r="AE75" s="19"/>
    </row>
    <row r="76" spans="28:31" s="21" customFormat="1" x14ac:dyDescent="0.25">
      <c r="AB76" s="19"/>
      <c r="AC76" s="20"/>
      <c r="AD76" s="20"/>
      <c r="AE76" s="19"/>
    </row>
    <row r="77" spans="28:31" s="21" customFormat="1" x14ac:dyDescent="0.25">
      <c r="AB77" s="19"/>
      <c r="AC77" s="20"/>
      <c r="AD77" s="20"/>
      <c r="AE77" s="19"/>
    </row>
    <row r="78" spans="28:31" s="21" customFormat="1" x14ac:dyDescent="0.25">
      <c r="AB78" s="19"/>
      <c r="AC78" s="20"/>
      <c r="AD78" s="20"/>
      <c r="AE78" s="19"/>
    </row>
    <row r="79" spans="28:31" s="21" customFormat="1" x14ac:dyDescent="0.25">
      <c r="AB79" s="19"/>
      <c r="AC79" s="20"/>
      <c r="AD79" s="20"/>
      <c r="AE79" s="19"/>
    </row>
    <row r="80" spans="28:31" s="21" customFormat="1" x14ac:dyDescent="0.25">
      <c r="AB80" s="19"/>
      <c r="AC80" s="20"/>
      <c r="AD80" s="20"/>
      <c r="AE80" s="19"/>
    </row>
    <row r="81" spans="28:31" s="21" customFormat="1" x14ac:dyDescent="0.25">
      <c r="AB81" s="19"/>
      <c r="AC81" s="20"/>
      <c r="AD81" s="20"/>
      <c r="AE81" s="19"/>
    </row>
    <row r="82" spans="28:31" s="21" customFormat="1" x14ac:dyDescent="0.25">
      <c r="AB82" s="19"/>
      <c r="AC82" s="20"/>
      <c r="AD82" s="20"/>
      <c r="AE82" s="19"/>
    </row>
    <row r="83" spans="28:31" s="21" customFormat="1" x14ac:dyDescent="0.25">
      <c r="AB83" s="19"/>
      <c r="AC83" s="20"/>
      <c r="AD83" s="20"/>
      <c r="AE83" s="19"/>
    </row>
    <row r="84" spans="28:31" s="21" customFormat="1" x14ac:dyDescent="0.25">
      <c r="AB84" s="19"/>
      <c r="AC84" s="20"/>
      <c r="AD84" s="20"/>
      <c r="AE84" s="19"/>
    </row>
    <row r="85" spans="28:31" s="21" customFormat="1" x14ac:dyDescent="0.25">
      <c r="AB85" s="19"/>
      <c r="AC85" s="20"/>
      <c r="AD85" s="20"/>
      <c r="AE85" s="19"/>
    </row>
    <row r="86" spans="28:31" s="21" customFormat="1" x14ac:dyDescent="0.25">
      <c r="AB86" s="19"/>
      <c r="AC86" s="20"/>
      <c r="AD86" s="20"/>
      <c r="AE86" s="19"/>
    </row>
    <row r="87" spans="28:31" s="21" customFormat="1" x14ac:dyDescent="0.25">
      <c r="AB87" s="19"/>
      <c r="AC87" s="20"/>
      <c r="AD87" s="20"/>
      <c r="AE87" s="19"/>
    </row>
    <row r="88" spans="28:31" s="21" customFormat="1" x14ac:dyDescent="0.25">
      <c r="AB88" s="19"/>
      <c r="AC88" s="20"/>
      <c r="AD88" s="20"/>
      <c r="AE88" s="19"/>
    </row>
    <row r="89" spans="28:31" s="21" customFormat="1" x14ac:dyDescent="0.25">
      <c r="AB89" s="19"/>
      <c r="AC89" s="20"/>
      <c r="AD89" s="20"/>
      <c r="AE89" s="19"/>
    </row>
    <row r="90" spans="28:31" s="21" customFormat="1" x14ac:dyDescent="0.25">
      <c r="AB90" s="19"/>
      <c r="AC90" s="20"/>
      <c r="AD90" s="20"/>
      <c r="AE90" s="19"/>
    </row>
    <row r="91" spans="28:31" s="21" customFormat="1" x14ac:dyDescent="0.25">
      <c r="AB91" s="19"/>
      <c r="AC91" s="20"/>
      <c r="AD91" s="20"/>
      <c r="AE91" s="19"/>
    </row>
    <row r="92" spans="28:31" s="21" customFormat="1" x14ac:dyDescent="0.25">
      <c r="AB92" s="19"/>
      <c r="AC92" s="20"/>
      <c r="AD92" s="20"/>
      <c r="AE92" s="19"/>
    </row>
    <row r="93" spans="28:31" s="21" customFormat="1" x14ac:dyDescent="0.25">
      <c r="AB93" s="19"/>
      <c r="AC93" s="20"/>
      <c r="AD93" s="20"/>
      <c r="AE93" s="19"/>
    </row>
    <row r="94" spans="28:31" s="21" customFormat="1" x14ac:dyDescent="0.25">
      <c r="AB94" s="19"/>
      <c r="AC94" s="20"/>
      <c r="AD94" s="20"/>
      <c r="AE94" s="19"/>
    </row>
    <row r="95" spans="28:31" s="21" customFormat="1" x14ac:dyDescent="0.25">
      <c r="AB95" s="19"/>
      <c r="AC95" s="20"/>
      <c r="AD95" s="20"/>
      <c r="AE95" s="19"/>
    </row>
    <row r="96" spans="28:31" s="21" customFormat="1" x14ac:dyDescent="0.25">
      <c r="AB96" s="19"/>
      <c r="AC96" s="20"/>
      <c r="AD96" s="20"/>
      <c r="AE96" s="19"/>
    </row>
    <row r="97" spans="28:31" s="21" customFormat="1" x14ac:dyDescent="0.25">
      <c r="AB97" s="19"/>
      <c r="AC97" s="20"/>
      <c r="AD97" s="20"/>
      <c r="AE97" s="19"/>
    </row>
    <row r="98" spans="28:31" s="21" customFormat="1" x14ac:dyDescent="0.25">
      <c r="AB98" s="19"/>
      <c r="AC98" s="20"/>
      <c r="AD98" s="20"/>
      <c r="AE98" s="19"/>
    </row>
    <row r="99" spans="28:31" s="21" customFormat="1" x14ac:dyDescent="0.25">
      <c r="AB99" s="19"/>
      <c r="AC99" s="20"/>
      <c r="AD99" s="20"/>
      <c r="AE99" s="19"/>
    </row>
    <row r="100" spans="28:31" s="21" customFormat="1" x14ac:dyDescent="0.25">
      <c r="AB100" s="19"/>
      <c r="AC100" s="20"/>
      <c r="AD100" s="20"/>
      <c r="AE100" s="19"/>
    </row>
    <row r="101" spans="28:31" s="21" customFormat="1" x14ac:dyDescent="0.25">
      <c r="AB101" s="19"/>
      <c r="AC101" s="20"/>
      <c r="AD101" s="20"/>
      <c r="AE101" s="19"/>
    </row>
    <row r="102" spans="28:31" s="21" customFormat="1" x14ac:dyDescent="0.25">
      <c r="AB102" s="19"/>
      <c r="AC102" s="20"/>
      <c r="AD102" s="20"/>
      <c r="AE102" s="19"/>
    </row>
    <row r="103" spans="28:31" s="21" customFormat="1" x14ac:dyDescent="0.25">
      <c r="AB103" s="19"/>
      <c r="AC103" s="20"/>
      <c r="AD103" s="20"/>
      <c r="AE103" s="19"/>
    </row>
    <row r="104" spans="28:31" s="21" customFormat="1" x14ac:dyDescent="0.25">
      <c r="AB104" s="19"/>
      <c r="AC104" s="20"/>
      <c r="AD104" s="20"/>
      <c r="AE104" s="19"/>
    </row>
    <row r="105" spans="28:31" s="21" customFormat="1" x14ac:dyDescent="0.25">
      <c r="AB105" s="19"/>
      <c r="AC105" s="20"/>
      <c r="AD105" s="20"/>
      <c r="AE105" s="19"/>
    </row>
    <row r="106" spans="28:31" s="21" customFormat="1" x14ac:dyDescent="0.25">
      <c r="AB106" s="19"/>
      <c r="AC106" s="20"/>
      <c r="AD106" s="20"/>
      <c r="AE106" s="19"/>
    </row>
    <row r="107" spans="28:31" s="21" customFormat="1" x14ac:dyDescent="0.25">
      <c r="AB107" s="19"/>
      <c r="AC107" s="20"/>
      <c r="AD107" s="20"/>
      <c r="AE107" s="19"/>
    </row>
    <row r="108" spans="28:31" s="21" customFormat="1" x14ac:dyDescent="0.25">
      <c r="AB108" s="19"/>
      <c r="AC108" s="20"/>
      <c r="AD108" s="20"/>
      <c r="AE108" s="19"/>
    </row>
    <row r="109" spans="28:31" s="21" customFormat="1" x14ac:dyDescent="0.25">
      <c r="AB109" s="19"/>
      <c r="AC109" s="20"/>
      <c r="AD109" s="20"/>
      <c r="AE109" s="19"/>
    </row>
    <row r="110" spans="28:31" s="21" customFormat="1" x14ac:dyDescent="0.25">
      <c r="AB110" s="19"/>
      <c r="AC110" s="20"/>
      <c r="AD110" s="20"/>
      <c r="AE110" s="19"/>
    </row>
    <row r="111" spans="28:31" s="21" customFormat="1" x14ac:dyDescent="0.25">
      <c r="AB111" s="19"/>
      <c r="AC111" s="20"/>
      <c r="AD111" s="20"/>
      <c r="AE111" s="19"/>
    </row>
    <row r="112" spans="28:31" s="21" customFormat="1" x14ac:dyDescent="0.25">
      <c r="AB112" s="19"/>
      <c r="AC112" s="20"/>
      <c r="AD112" s="20"/>
      <c r="AE112" s="19"/>
    </row>
    <row r="113" spans="28:31" s="21" customFormat="1" x14ac:dyDescent="0.25">
      <c r="AB113" s="19"/>
      <c r="AC113" s="20"/>
      <c r="AD113" s="20"/>
      <c r="AE113" s="19"/>
    </row>
    <row r="114" spans="28:31" s="21" customFormat="1" x14ac:dyDescent="0.25">
      <c r="AB114" s="19"/>
      <c r="AC114" s="20"/>
      <c r="AD114" s="20"/>
      <c r="AE114" s="19"/>
    </row>
    <row r="115" spans="28:31" s="21" customFormat="1" x14ac:dyDescent="0.25">
      <c r="AB115" s="19"/>
      <c r="AC115" s="20"/>
      <c r="AD115" s="20"/>
      <c r="AE115" s="19"/>
    </row>
    <row r="116" spans="28:31" s="21" customFormat="1" x14ac:dyDescent="0.25">
      <c r="AB116" s="19"/>
      <c r="AC116" s="20"/>
      <c r="AD116" s="20"/>
      <c r="AE116" s="19"/>
    </row>
    <row r="117" spans="28:31" s="21" customFormat="1" x14ac:dyDescent="0.25">
      <c r="AB117" s="19"/>
      <c r="AC117" s="20"/>
      <c r="AD117" s="20"/>
      <c r="AE117" s="19"/>
    </row>
    <row r="118" spans="28:31" s="21" customFormat="1" x14ac:dyDescent="0.25">
      <c r="AB118" s="19"/>
      <c r="AC118" s="20"/>
      <c r="AD118" s="20"/>
      <c r="AE118" s="19"/>
    </row>
    <row r="119" spans="28:31" s="21" customFormat="1" x14ac:dyDescent="0.25">
      <c r="AB119" s="19"/>
      <c r="AC119" s="20"/>
      <c r="AD119" s="20"/>
      <c r="AE119" s="19"/>
    </row>
    <row r="120" spans="28:31" s="21" customFormat="1" x14ac:dyDescent="0.25">
      <c r="AB120" s="19"/>
      <c r="AC120" s="20"/>
      <c r="AD120" s="20"/>
      <c r="AE120" s="19"/>
    </row>
    <row r="121" spans="28:31" s="21" customFormat="1" x14ac:dyDescent="0.25">
      <c r="AB121" s="19"/>
      <c r="AC121" s="20"/>
      <c r="AD121" s="20"/>
      <c r="AE121" s="19"/>
    </row>
    <row r="122" spans="28:31" s="21" customFormat="1" x14ac:dyDescent="0.25">
      <c r="AB122" s="19"/>
      <c r="AC122" s="20"/>
      <c r="AD122" s="20"/>
      <c r="AE122" s="19"/>
    </row>
    <row r="123" spans="28:31" s="21" customFormat="1" x14ac:dyDescent="0.25">
      <c r="AB123" s="19"/>
      <c r="AC123" s="20"/>
      <c r="AD123" s="20"/>
      <c r="AE123" s="19"/>
    </row>
    <row r="124" spans="28:31" s="21" customFormat="1" x14ac:dyDescent="0.25">
      <c r="AB124" s="19"/>
      <c r="AC124" s="20"/>
      <c r="AD124" s="20"/>
      <c r="AE124" s="19"/>
    </row>
    <row r="125" spans="28:31" s="21" customFormat="1" x14ac:dyDescent="0.25">
      <c r="AB125" s="19"/>
      <c r="AC125" s="20"/>
      <c r="AD125" s="20"/>
      <c r="AE125" s="19"/>
    </row>
    <row r="126" spans="28:31" s="21" customFormat="1" x14ac:dyDescent="0.25">
      <c r="AB126" s="19"/>
      <c r="AC126" s="20"/>
      <c r="AD126" s="20"/>
      <c r="AE126" s="19"/>
    </row>
    <row r="127" spans="28:31" s="21" customFormat="1" x14ac:dyDescent="0.25">
      <c r="AB127" s="19"/>
      <c r="AC127" s="20"/>
      <c r="AD127" s="20"/>
      <c r="AE127" s="19"/>
    </row>
    <row r="128" spans="28:31" s="21" customFormat="1" x14ac:dyDescent="0.25">
      <c r="AB128" s="19"/>
      <c r="AC128" s="20"/>
      <c r="AD128" s="20"/>
      <c r="AE128" s="19"/>
    </row>
    <row r="129" spans="28:31" s="21" customFormat="1" x14ac:dyDescent="0.25">
      <c r="AB129" s="19"/>
      <c r="AC129" s="20"/>
      <c r="AD129" s="20"/>
      <c r="AE129" s="19"/>
    </row>
    <row r="130" spans="28:31" s="21" customFormat="1" x14ac:dyDescent="0.25">
      <c r="AB130" s="19"/>
      <c r="AC130" s="20"/>
      <c r="AD130" s="20"/>
      <c r="AE130" s="19"/>
    </row>
    <row r="131" spans="28:31" s="21" customFormat="1" x14ac:dyDescent="0.25">
      <c r="AB131" s="19"/>
      <c r="AC131" s="20"/>
      <c r="AD131" s="20"/>
      <c r="AE131" s="19"/>
    </row>
    <row r="132" spans="28:31" s="21" customFormat="1" x14ac:dyDescent="0.25">
      <c r="AB132" s="19"/>
      <c r="AC132" s="20"/>
      <c r="AD132" s="20"/>
      <c r="AE132" s="19"/>
    </row>
    <row r="133" spans="28:31" s="21" customFormat="1" x14ac:dyDescent="0.25">
      <c r="AB133" s="19"/>
      <c r="AC133" s="20"/>
      <c r="AD133" s="20"/>
      <c r="AE133" s="19"/>
    </row>
    <row r="134" spans="28:31" s="21" customFormat="1" x14ac:dyDescent="0.25">
      <c r="AB134" s="19"/>
      <c r="AC134" s="20"/>
      <c r="AD134" s="20"/>
      <c r="AE134" s="19"/>
    </row>
    <row r="135" spans="28:31" s="21" customFormat="1" x14ac:dyDescent="0.25">
      <c r="AB135" s="19"/>
      <c r="AC135" s="20"/>
      <c r="AD135" s="20"/>
      <c r="AE135" s="19"/>
    </row>
    <row r="136" spans="28:31" s="21" customFormat="1" x14ac:dyDescent="0.25">
      <c r="AB136" s="19"/>
      <c r="AC136" s="20"/>
      <c r="AD136" s="20"/>
      <c r="AE136" s="19"/>
    </row>
    <row r="137" spans="28:31" s="21" customFormat="1" x14ac:dyDescent="0.25">
      <c r="AB137" s="19"/>
      <c r="AC137" s="20"/>
      <c r="AD137" s="20"/>
      <c r="AE137" s="19"/>
    </row>
    <row r="138" spans="28:31" s="21" customFormat="1" x14ac:dyDescent="0.25">
      <c r="AB138" s="19"/>
      <c r="AC138" s="20"/>
      <c r="AD138" s="20"/>
      <c r="AE138" s="19"/>
    </row>
    <row r="139" spans="28:31" s="21" customFormat="1" x14ac:dyDescent="0.25">
      <c r="AB139" s="19"/>
      <c r="AC139" s="20"/>
      <c r="AD139" s="20"/>
      <c r="AE139" s="19"/>
    </row>
    <row r="140" spans="28:31" s="21" customFormat="1" x14ac:dyDescent="0.25">
      <c r="AB140" s="19"/>
      <c r="AC140" s="20"/>
      <c r="AD140" s="20"/>
      <c r="AE140" s="19"/>
    </row>
    <row r="141" spans="28:31" s="21" customFormat="1" x14ac:dyDescent="0.25">
      <c r="AB141" s="19"/>
      <c r="AC141" s="20"/>
      <c r="AD141" s="20"/>
      <c r="AE141" s="19"/>
    </row>
    <row r="142" spans="28:31" s="21" customFormat="1" x14ac:dyDescent="0.25">
      <c r="AB142" s="19"/>
      <c r="AC142" s="20"/>
      <c r="AD142" s="20"/>
      <c r="AE142" s="19"/>
    </row>
    <row r="143" spans="28:31" s="21" customFormat="1" x14ac:dyDescent="0.25">
      <c r="AB143" s="19"/>
      <c r="AC143" s="20"/>
      <c r="AD143" s="20"/>
      <c r="AE143" s="19"/>
    </row>
    <row r="144" spans="28:31" s="21" customFormat="1" x14ac:dyDescent="0.25">
      <c r="AB144" s="19"/>
      <c r="AC144" s="20"/>
      <c r="AD144" s="20"/>
      <c r="AE144" s="19"/>
    </row>
    <row r="145" spans="28:31" s="21" customFormat="1" x14ac:dyDescent="0.25">
      <c r="AB145" s="19"/>
      <c r="AC145" s="20"/>
      <c r="AD145" s="20"/>
      <c r="AE145" s="19"/>
    </row>
    <row r="146" spans="28:31" s="21" customFormat="1" x14ac:dyDescent="0.25">
      <c r="AB146" s="19"/>
      <c r="AC146" s="20"/>
      <c r="AD146" s="20"/>
      <c r="AE146" s="19"/>
    </row>
    <row r="147" spans="28:31" s="21" customFormat="1" x14ac:dyDescent="0.25">
      <c r="AB147" s="19"/>
      <c r="AC147" s="20"/>
      <c r="AD147" s="20"/>
      <c r="AE147" s="19"/>
    </row>
    <row r="148" spans="28:31" s="21" customFormat="1" x14ac:dyDescent="0.25">
      <c r="AB148" s="19"/>
      <c r="AC148" s="20"/>
      <c r="AD148" s="20"/>
      <c r="AE148" s="19"/>
    </row>
    <row r="149" spans="28:31" s="21" customFormat="1" x14ac:dyDescent="0.25">
      <c r="AB149" s="19"/>
      <c r="AC149" s="20"/>
      <c r="AD149" s="20"/>
      <c r="AE149" s="19"/>
    </row>
    <row r="150" spans="28:31" s="21" customFormat="1" x14ac:dyDescent="0.25">
      <c r="AB150" s="19"/>
      <c r="AC150" s="20"/>
      <c r="AD150" s="20"/>
      <c r="AE150" s="19"/>
    </row>
    <row r="151" spans="28:31" s="21" customFormat="1" x14ac:dyDescent="0.25">
      <c r="AB151" s="19"/>
      <c r="AC151" s="20"/>
      <c r="AD151" s="20"/>
      <c r="AE151" s="19"/>
    </row>
    <row r="152" spans="28:31" s="21" customFormat="1" x14ac:dyDescent="0.25">
      <c r="AB152" s="19"/>
      <c r="AC152" s="20"/>
      <c r="AD152" s="20"/>
      <c r="AE152" s="19"/>
    </row>
    <row r="153" spans="28:31" s="21" customFormat="1" x14ac:dyDescent="0.25">
      <c r="AB153" s="19"/>
      <c r="AC153" s="20"/>
      <c r="AD153" s="20"/>
      <c r="AE153" s="19"/>
    </row>
    <row r="154" spans="28:31" s="21" customFormat="1" x14ac:dyDescent="0.25">
      <c r="AB154" s="19"/>
      <c r="AC154" s="20"/>
      <c r="AD154" s="20"/>
      <c r="AE154" s="19"/>
    </row>
    <row r="155" spans="28:31" s="21" customFormat="1" x14ac:dyDescent="0.25">
      <c r="AB155" s="19"/>
      <c r="AC155" s="20"/>
      <c r="AD155" s="20"/>
      <c r="AE155" s="19"/>
    </row>
    <row r="156" spans="28:31" s="21" customFormat="1" x14ac:dyDescent="0.25">
      <c r="AB156" s="19"/>
      <c r="AC156" s="20"/>
      <c r="AD156" s="20"/>
      <c r="AE156" s="19"/>
    </row>
  </sheetData>
  <mergeCells count="35">
    <mergeCell ref="X15:Y16"/>
    <mergeCell ref="Q15:Q17"/>
    <mergeCell ref="R15:S16"/>
    <mergeCell ref="T15:U16"/>
    <mergeCell ref="V15:W16"/>
    <mergeCell ref="W20:W21"/>
    <mergeCell ref="B8:AA8"/>
    <mergeCell ref="B9:AA9"/>
    <mergeCell ref="B10:AA10"/>
    <mergeCell ref="B11:AA11"/>
    <mergeCell ref="B14:B17"/>
    <mergeCell ref="C14:H14"/>
    <mergeCell ref="I14:I17"/>
    <mergeCell ref="J14:M14"/>
    <mergeCell ref="N14:Q14"/>
    <mergeCell ref="R14:Y14"/>
    <mergeCell ref="Z14:Z17"/>
    <mergeCell ref="AA14:AA17"/>
    <mergeCell ref="C15:C17"/>
    <mergeCell ref="F16:F17"/>
    <mergeCell ref="G16:G17"/>
    <mergeCell ref="D15:D17"/>
    <mergeCell ref="E15:E17"/>
    <mergeCell ref="F15:G15"/>
    <mergeCell ref="C20:C21"/>
    <mergeCell ref="V20:V21"/>
    <mergeCell ref="H15:H17"/>
    <mergeCell ref="N15:O16"/>
    <mergeCell ref="P15:P17"/>
    <mergeCell ref="J15:J17"/>
    <mergeCell ref="K15:K17"/>
    <mergeCell ref="L15:L17"/>
    <mergeCell ref="M15:M17"/>
    <mergeCell ref="N20:N21"/>
    <mergeCell ref="O20:O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"/>
  <sheetViews>
    <sheetView topLeftCell="A4" workbookViewId="0">
      <selection activeCell="G6" sqref="G6:H6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4" width="7.5703125" style="1" customWidth="1"/>
    <col min="5" max="5" width="9.28515625" style="1" customWidth="1"/>
    <col min="6" max="6" width="19" style="1" customWidth="1"/>
    <col min="7" max="7" width="14.140625" style="1" customWidth="1"/>
    <col min="8" max="8" width="17.710937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9"/>
    </row>
    <row r="2" spans="1:9" s="59" customFormat="1" x14ac:dyDescent="0.25">
      <c r="A2" s="163" t="s">
        <v>0</v>
      </c>
      <c r="B2" s="163" t="s">
        <v>5</v>
      </c>
      <c r="C2" s="159" t="s">
        <v>6</v>
      </c>
      <c r="D2" s="159" t="s">
        <v>7</v>
      </c>
      <c r="E2" s="159"/>
      <c r="F2" s="159" t="s">
        <v>3</v>
      </c>
      <c r="G2" s="159"/>
      <c r="H2" s="159"/>
      <c r="I2" s="159" t="s">
        <v>41</v>
      </c>
    </row>
    <row r="3" spans="1:9" s="59" customFormat="1" x14ac:dyDescent="0.25">
      <c r="A3" s="163"/>
      <c r="B3" s="163"/>
      <c r="C3" s="159"/>
      <c r="D3" s="64" t="s">
        <v>12</v>
      </c>
      <c r="E3" s="65" t="s">
        <v>13</v>
      </c>
      <c r="F3" s="65" t="s">
        <v>9</v>
      </c>
      <c r="G3" s="65" t="s">
        <v>10</v>
      </c>
      <c r="H3" s="65" t="str">
        <f>[1]Электроэнергия!L15</f>
        <v>отклонение</v>
      </c>
      <c r="I3" s="159"/>
    </row>
    <row r="4" spans="1:9" s="59" customFormat="1" x14ac:dyDescent="0.25">
      <c r="A4" s="65">
        <v>1</v>
      </c>
      <c r="B4" s="65">
        <v>2</v>
      </c>
      <c r="C4" s="63">
        <v>3</v>
      </c>
      <c r="D4" s="66">
        <v>4</v>
      </c>
      <c r="E4" s="65">
        <v>5</v>
      </c>
      <c r="F4" s="65">
        <v>6</v>
      </c>
      <c r="G4" s="65">
        <v>7</v>
      </c>
      <c r="H4" s="65">
        <v>8</v>
      </c>
      <c r="I4" s="63">
        <v>9</v>
      </c>
    </row>
    <row r="5" spans="1:9" s="59" customFormat="1" x14ac:dyDescent="0.25">
      <c r="A5" s="65"/>
      <c r="B5" s="160" t="s">
        <v>78</v>
      </c>
      <c r="C5" s="161"/>
      <c r="D5" s="161"/>
      <c r="E5" s="161"/>
      <c r="F5" s="161"/>
      <c r="G5" s="161"/>
      <c r="H5" s="162"/>
      <c r="I5" s="63"/>
    </row>
    <row r="6" spans="1:9" s="59" customFormat="1" x14ac:dyDescent="0.25">
      <c r="A6" s="65"/>
      <c r="B6" s="65"/>
      <c r="C6" s="63"/>
      <c r="D6" s="64"/>
      <c r="E6" s="65"/>
      <c r="F6" s="67">
        <f>SUM(F7:F15)</f>
        <v>1050277.1299999999</v>
      </c>
      <c r="G6" s="67">
        <f>SUM(G7:G15)</f>
        <v>48920.47</v>
      </c>
      <c r="H6" s="67">
        <f>SUM(H7:H15)</f>
        <v>1001356.6599999999</v>
      </c>
      <c r="I6" s="63"/>
    </row>
    <row r="7" spans="1:9" ht="31.5" x14ac:dyDescent="0.25">
      <c r="A7" s="68">
        <v>1</v>
      </c>
      <c r="B7" s="69" t="s">
        <v>79</v>
      </c>
      <c r="C7" s="14" t="s">
        <v>80</v>
      </c>
      <c r="D7" s="68">
        <v>1</v>
      </c>
      <c r="E7" s="70"/>
      <c r="F7" s="43">
        <f>161839.28/1.12</f>
        <v>144499.35714285713</v>
      </c>
      <c r="G7" s="93"/>
      <c r="H7" s="71">
        <f>F7-G7</f>
        <v>144499.35714285713</v>
      </c>
      <c r="I7" s="14" t="s">
        <v>69</v>
      </c>
    </row>
    <row r="8" spans="1:9" ht="31.5" x14ac:dyDescent="0.25">
      <c r="A8" s="68">
        <v>2</v>
      </c>
      <c r="B8" s="69" t="s">
        <v>82</v>
      </c>
      <c r="C8" s="14" t="s">
        <v>80</v>
      </c>
      <c r="D8" s="68">
        <v>1</v>
      </c>
      <c r="E8" s="70"/>
      <c r="F8" s="43">
        <f>191898.95/1.12</f>
        <v>171338.34821428571</v>
      </c>
      <c r="G8" s="93">
        <v>48920.47</v>
      </c>
      <c r="H8" s="71">
        <f t="shared" ref="H8:H15" si="0">F8-G8</f>
        <v>122417.87821428571</v>
      </c>
      <c r="I8" s="14" t="s">
        <v>69</v>
      </c>
    </row>
    <row r="9" spans="1:9" ht="47.25" x14ac:dyDescent="0.25">
      <c r="A9" s="68">
        <v>3</v>
      </c>
      <c r="B9" s="69" t="s">
        <v>83</v>
      </c>
      <c r="C9" s="14" t="s">
        <v>80</v>
      </c>
      <c r="D9" s="68">
        <v>1</v>
      </c>
      <c r="E9" s="70"/>
      <c r="F9" s="54">
        <v>60320</v>
      </c>
      <c r="G9" s="93"/>
      <c r="H9" s="71">
        <f t="shared" si="0"/>
        <v>60320</v>
      </c>
      <c r="I9" s="72" t="s">
        <v>71</v>
      </c>
    </row>
    <row r="10" spans="1:9" ht="78.75" x14ac:dyDescent="0.25">
      <c r="A10" s="68">
        <v>4</v>
      </c>
      <c r="B10" s="69" t="s">
        <v>84</v>
      </c>
      <c r="C10" s="14" t="s">
        <v>85</v>
      </c>
      <c r="D10" s="68">
        <v>1</v>
      </c>
      <c r="E10" s="70"/>
      <c r="F10" s="43">
        <f>71969.68/1.12</f>
        <v>64258.642857142848</v>
      </c>
      <c r="G10" s="93">
        <v>0</v>
      </c>
      <c r="H10" s="71">
        <f t="shared" si="0"/>
        <v>64258.642857142848</v>
      </c>
      <c r="I10" s="25" t="s">
        <v>69</v>
      </c>
    </row>
    <row r="11" spans="1:9" ht="57.75" customHeight="1" x14ac:dyDescent="0.25">
      <c r="A11" s="68">
        <v>5</v>
      </c>
      <c r="B11" s="69" t="s">
        <v>87</v>
      </c>
      <c r="C11" s="14" t="s">
        <v>85</v>
      </c>
      <c r="D11" s="68">
        <v>1</v>
      </c>
      <c r="E11" s="70"/>
      <c r="F11" s="54">
        <v>59501.02</v>
      </c>
      <c r="G11" s="93">
        <v>0</v>
      </c>
      <c r="H11" s="71">
        <f t="shared" si="0"/>
        <v>59501.02</v>
      </c>
      <c r="I11" s="72" t="s">
        <v>71</v>
      </c>
    </row>
    <row r="12" spans="1:9" ht="59.25" customHeight="1" x14ac:dyDescent="0.25">
      <c r="A12" s="68">
        <v>6</v>
      </c>
      <c r="B12" s="69" t="s">
        <v>88</v>
      </c>
      <c r="C12" s="14" t="s">
        <v>85</v>
      </c>
      <c r="D12" s="68">
        <v>1</v>
      </c>
      <c r="E12" s="70"/>
      <c r="F12" s="54">
        <v>46116.89</v>
      </c>
      <c r="G12" s="93">
        <v>0</v>
      </c>
      <c r="H12" s="71">
        <f t="shared" si="0"/>
        <v>46116.89</v>
      </c>
      <c r="I12" s="72" t="s">
        <v>71</v>
      </c>
    </row>
    <row r="13" spans="1:9" ht="71.25" customHeight="1" x14ac:dyDescent="0.25">
      <c r="A13" s="68">
        <v>7</v>
      </c>
      <c r="B13" s="69" t="s">
        <v>89</v>
      </c>
      <c r="C13" s="14" t="s">
        <v>85</v>
      </c>
      <c r="D13" s="68">
        <v>1</v>
      </c>
      <c r="E13" s="70"/>
      <c r="F13" s="54">
        <v>155371.99</v>
      </c>
      <c r="G13" s="93">
        <v>0</v>
      </c>
      <c r="H13" s="71">
        <f t="shared" si="0"/>
        <v>155371.99</v>
      </c>
      <c r="I13" s="72" t="s">
        <v>71</v>
      </c>
    </row>
    <row r="14" spans="1:9" ht="58.5" customHeight="1" x14ac:dyDescent="0.25">
      <c r="A14" s="68">
        <v>8</v>
      </c>
      <c r="B14" s="73" t="s">
        <v>90</v>
      </c>
      <c r="C14" s="14" t="s">
        <v>85</v>
      </c>
      <c r="D14" s="68">
        <v>1</v>
      </c>
      <c r="E14" s="70"/>
      <c r="F14" s="54">
        <v>203244.89178571416</v>
      </c>
      <c r="G14" s="93">
        <v>0</v>
      </c>
      <c r="H14" s="71">
        <f t="shared" si="0"/>
        <v>203244.89178571416</v>
      </c>
      <c r="I14" s="72" t="s">
        <v>71</v>
      </c>
    </row>
    <row r="15" spans="1:9" ht="59.25" customHeight="1" x14ac:dyDescent="0.25">
      <c r="A15" s="68">
        <v>9</v>
      </c>
      <c r="B15" s="69" t="s">
        <v>91</v>
      </c>
      <c r="C15" s="14" t="s">
        <v>36</v>
      </c>
      <c r="D15" s="68">
        <v>1</v>
      </c>
      <c r="E15" s="70"/>
      <c r="F15" s="54">
        <v>145625.99</v>
      </c>
      <c r="G15" s="93">
        <v>0</v>
      </c>
      <c r="H15" s="71">
        <f t="shared" si="0"/>
        <v>145625.99</v>
      </c>
      <c r="I15" s="72" t="s">
        <v>71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4" workbookViewId="0">
      <selection activeCell="H16" sqref="H16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9"/>
    </row>
    <row r="2" spans="1:9" s="59" customFormat="1" ht="66.75" customHeight="1" x14ac:dyDescent="0.25">
      <c r="A2" s="163" t="s">
        <v>0</v>
      </c>
      <c r="B2" s="163" t="s">
        <v>5</v>
      </c>
      <c r="C2" s="159" t="s">
        <v>6</v>
      </c>
      <c r="D2" s="159" t="s">
        <v>7</v>
      </c>
      <c r="E2" s="159"/>
      <c r="F2" s="159" t="s">
        <v>3</v>
      </c>
      <c r="G2" s="159"/>
      <c r="H2" s="159"/>
      <c r="I2" s="159" t="s">
        <v>41</v>
      </c>
    </row>
    <row r="3" spans="1:9" s="59" customFormat="1" x14ac:dyDescent="0.25">
      <c r="A3" s="163"/>
      <c r="B3" s="163"/>
      <c r="C3" s="159"/>
      <c r="D3" s="64" t="s">
        <v>12</v>
      </c>
      <c r="E3" s="65" t="s">
        <v>13</v>
      </c>
      <c r="F3" s="65" t="s">
        <v>9</v>
      </c>
      <c r="G3" s="65" t="s">
        <v>10</v>
      </c>
      <c r="H3" s="65" t="str">
        <f>[2]Электроэнергия!L15</f>
        <v>отклонение</v>
      </c>
      <c r="I3" s="159"/>
    </row>
    <row r="4" spans="1:9" s="59" customFormat="1" x14ac:dyDescent="0.25">
      <c r="A4" s="65">
        <v>1</v>
      </c>
      <c r="B4" s="65">
        <v>2</v>
      </c>
      <c r="C4" s="16">
        <v>3</v>
      </c>
      <c r="D4" s="66">
        <v>4</v>
      </c>
      <c r="E4" s="65">
        <v>5</v>
      </c>
      <c r="F4" s="65">
        <v>6</v>
      </c>
      <c r="G4" s="65">
        <v>7</v>
      </c>
      <c r="H4" s="65">
        <v>8</v>
      </c>
      <c r="I4" s="16">
        <v>9</v>
      </c>
    </row>
    <row r="5" spans="1:9" s="59" customFormat="1" x14ac:dyDescent="0.25">
      <c r="A5" s="65"/>
      <c r="B5" s="160" t="s">
        <v>43</v>
      </c>
      <c r="C5" s="161"/>
      <c r="D5" s="161"/>
      <c r="E5" s="161"/>
      <c r="F5" s="161"/>
      <c r="G5" s="161"/>
      <c r="H5" s="162"/>
      <c r="I5" s="16"/>
    </row>
    <row r="6" spans="1:9" s="59" customFormat="1" x14ac:dyDescent="0.25">
      <c r="A6" s="65"/>
      <c r="B6" s="65"/>
      <c r="C6" s="16"/>
      <c r="D6" s="74"/>
      <c r="E6" s="75"/>
      <c r="F6" s="76">
        <f>SUM(F7:F16)</f>
        <v>281703.34000000003</v>
      </c>
      <c r="G6" s="76">
        <f t="shared" ref="G6:H6" si="0">SUM(G7:G16)</f>
        <v>0</v>
      </c>
      <c r="H6" s="76">
        <f t="shared" si="0"/>
        <v>281703.34000000003</v>
      </c>
      <c r="I6" s="77"/>
    </row>
    <row r="7" spans="1:9" ht="75" customHeight="1" x14ac:dyDescent="0.25">
      <c r="A7" s="68">
        <v>1</v>
      </c>
      <c r="B7" s="69" t="s">
        <v>68</v>
      </c>
      <c r="C7" s="78" t="s">
        <v>37</v>
      </c>
      <c r="D7" s="14">
        <v>1</v>
      </c>
      <c r="E7" s="78"/>
      <c r="F7" s="23">
        <f>18699999.975/1000/1.12</f>
        <v>16696.428549107142</v>
      </c>
      <c r="G7" s="23">
        <v>0</v>
      </c>
      <c r="H7" s="79">
        <f>F7-G7</f>
        <v>16696.428549107142</v>
      </c>
      <c r="I7" s="14" t="s">
        <v>65</v>
      </c>
    </row>
    <row r="8" spans="1:9" ht="41.25" customHeight="1" x14ac:dyDescent="0.25">
      <c r="A8" s="68">
        <v>2</v>
      </c>
      <c r="B8" s="69" t="s">
        <v>44</v>
      </c>
      <c r="C8" s="78" t="s">
        <v>37</v>
      </c>
      <c r="D8" s="14">
        <v>1</v>
      </c>
      <c r="E8" s="78"/>
      <c r="F8" s="23">
        <f>18699999.975/1000/1.12</f>
        <v>16696.428549107142</v>
      </c>
      <c r="G8" s="23">
        <v>0</v>
      </c>
      <c r="H8" s="79">
        <f t="shared" ref="H8:H16" si="1">F8-G8</f>
        <v>16696.428549107142</v>
      </c>
      <c r="I8" s="14" t="s">
        <v>66</v>
      </c>
    </row>
    <row r="9" spans="1:9" ht="47.25" x14ac:dyDescent="0.25">
      <c r="A9" s="68">
        <v>3</v>
      </c>
      <c r="B9" s="69" t="s">
        <v>45</v>
      </c>
      <c r="C9" s="78" t="s">
        <v>37</v>
      </c>
      <c r="D9" s="14">
        <v>1</v>
      </c>
      <c r="E9" s="78"/>
      <c r="F9" s="23">
        <f>5039999.965/1000/1.12</f>
        <v>4499.9999687499994</v>
      </c>
      <c r="G9" s="23">
        <v>0</v>
      </c>
      <c r="H9" s="79">
        <f t="shared" si="1"/>
        <v>4499.9999687499994</v>
      </c>
      <c r="I9" s="14" t="s">
        <v>67</v>
      </c>
    </row>
    <row r="10" spans="1:9" ht="78.75" x14ac:dyDescent="0.25">
      <c r="A10" s="68">
        <v>4</v>
      </c>
      <c r="B10" s="69" t="s">
        <v>46</v>
      </c>
      <c r="C10" s="78" t="s">
        <v>35</v>
      </c>
      <c r="D10" s="14">
        <v>1</v>
      </c>
      <c r="E10" s="78"/>
      <c r="F10" s="23">
        <f>4970558.88/1000/1.12</f>
        <v>4437.9989999999989</v>
      </c>
      <c r="G10" s="23">
        <v>0</v>
      </c>
      <c r="H10" s="79">
        <f t="shared" si="1"/>
        <v>4437.9989999999989</v>
      </c>
      <c r="I10" s="25" t="s">
        <v>69</v>
      </c>
    </row>
    <row r="11" spans="1:9" ht="47.25" x14ac:dyDescent="0.25">
      <c r="A11" s="68">
        <v>5</v>
      </c>
      <c r="B11" s="69" t="s">
        <v>70</v>
      </c>
      <c r="C11" s="78" t="s">
        <v>35</v>
      </c>
      <c r="D11" s="14">
        <v>1</v>
      </c>
      <c r="E11" s="78"/>
      <c r="F11" s="23">
        <f>23500/1.12</f>
        <v>20982.142857142855</v>
      </c>
      <c r="G11" s="23">
        <v>0</v>
      </c>
      <c r="H11" s="79">
        <f t="shared" si="1"/>
        <v>20982.142857142855</v>
      </c>
      <c r="I11" s="25" t="s">
        <v>71</v>
      </c>
    </row>
    <row r="12" spans="1:9" ht="47.25" x14ac:dyDescent="0.25">
      <c r="A12" s="68">
        <v>6</v>
      </c>
      <c r="B12" s="69" t="s">
        <v>47</v>
      </c>
      <c r="C12" s="78" t="s">
        <v>37</v>
      </c>
      <c r="D12" s="14">
        <v>7</v>
      </c>
      <c r="E12" s="78"/>
      <c r="F12" s="23">
        <f>11060/1.12</f>
        <v>9874.9999999999982</v>
      </c>
      <c r="G12" s="23">
        <v>0</v>
      </c>
      <c r="H12" s="79">
        <f>F12-G12</f>
        <v>9874.9999999999982</v>
      </c>
      <c r="I12" s="25" t="s">
        <v>71</v>
      </c>
    </row>
    <row r="13" spans="1:9" ht="47.25" x14ac:dyDescent="0.25">
      <c r="A13" s="68">
        <v>7</v>
      </c>
      <c r="B13" s="69" t="s">
        <v>72</v>
      </c>
      <c r="C13" s="78" t="s">
        <v>37</v>
      </c>
      <c r="D13" s="14">
        <v>1</v>
      </c>
      <c r="E13" s="78"/>
      <c r="F13" s="23">
        <f>9800000/1000/1.12</f>
        <v>8750</v>
      </c>
      <c r="G13" s="23">
        <v>0</v>
      </c>
      <c r="H13" s="79">
        <f t="shared" si="1"/>
        <v>8750</v>
      </c>
      <c r="I13" s="25" t="s">
        <v>71</v>
      </c>
    </row>
    <row r="14" spans="1:9" ht="47.25" x14ac:dyDescent="0.25">
      <c r="A14" s="68">
        <v>8</v>
      </c>
      <c r="B14" s="69" t="s">
        <v>73</v>
      </c>
      <c r="C14" s="78" t="s">
        <v>50</v>
      </c>
      <c r="D14" s="14">
        <v>1.7</v>
      </c>
      <c r="E14" s="78"/>
      <c r="F14" s="23">
        <f>82566.06</f>
        <v>82566.06</v>
      </c>
      <c r="G14" s="23">
        <v>0</v>
      </c>
      <c r="H14" s="80">
        <f t="shared" si="1"/>
        <v>82566.06</v>
      </c>
      <c r="I14" s="25" t="s">
        <v>71</v>
      </c>
    </row>
    <row r="15" spans="1:9" ht="47.25" x14ac:dyDescent="0.25">
      <c r="A15" s="68">
        <v>9</v>
      </c>
      <c r="B15" s="69" t="s">
        <v>48</v>
      </c>
      <c r="C15" s="78" t="s">
        <v>50</v>
      </c>
      <c r="D15" s="25">
        <v>1.9</v>
      </c>
      <c r="E15" s="81"/>
      <c r="F15" s="29">
        <v>15957.201075892895</v>
      </c>
      <c r="G15" s="29">
        <v>0</v>
      </c>
      <c r="H15" s="80">
        <f t="shared" si="1"/>
        <v>15957.201075892895</v>
      </c>
      <c r="I15" s="25" t="s">
        <v>71</v>
      </c>
    </row>
    <row r="16" spans="1:9" ht="47.25" x14ac:dyDescent="0.25">
      <c r="A16" s="68">
        <v>10</v>
      </c>
      <c r="B16" s="69" t="s">
        <v>49</v>
      </c>
      <c r="C16" s="78" t="s">
        <v>50</v>
      </c>
      <c r="D16" s="25">
        <v>1.32</v>
      </c>
      <c r="E16" s="81"/>
      <c r="F16" s="29">
        <f>101242.08</f>
        <v>101242.08</v>
      </c>
      <c r="G16" s="29">
        <v>0</v>
      </c>
      <c r="H16" s="80">
        <f t="shared" si="1"/>
        <v>101242.08</v>
      </c>
      <c r="I16" s="25" t="s">
        <v>71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6" sqref="E16"/>
    </sheetView>
  </sheetViews>
  <sheetFormatPr defaultRowHeight="15.75" x14ac:dyDescent="0.25"/>
  <cols>
    <col min="1" max="1" width="6.42578125" style="1" customWidth="1"/>
    <col min="2" max="2" width="43.28515625" style="1" customWidth="1"/>
    <col min="3" max="3" width="12.42578125" style="1" customWidth="1"/>
    <col min="4" max="5" width="7.5703125" style="1" customWidth="1"/>
    <col min="6" max="6" width="15.140625" style="1" customWidth="1"/>
    <col min="7" max="7" width="14.140625" style="1" customWidth="1"/>
    <col min="8" max="8" width="15.42578125" style="1" customWidth="1"/>
    <col min="9" max="9" width="23.42578125" style="21" customWidth="1"/>
    <col min="10" max="16384" width="9.140625" style="1"/>
  </cols>
  <sheetData>
    <row r="1" spans="1:9" ht="18.75" customHeight="1" x14ac:dyDescent="0.25">
      <c r="B1" s="59"/>
    </row>
    <row r="2" spans="1:9" s="59" customFormat="1" ht="66.75" customHeight="1" x14ac:dyDescent="0.25">
      <c r="A2" s="163" t="s">
        <v>0</v>
      </c>
      <c r="B2" s="163" t="s">
        <v>5</v>
      </c>
      <c r="C2" s="159" t="s">
        <v>6</v>
      </c>
      <c r="D2" s="159" t="s">
        <v>7</v>
      </c>
      <c r="E2" s="159"/>
      <c r="F2" s="159" t="s">
        <v>3</v>
      </c>
      <c r="G2" s="159"/>
      <c r="H2" s="159"/>
      <c r="I2" s="159" t="s">
        <v>41</v>
      </c>
    </row>
    <row r="3" spans="1:9" s="59" customFormat="1" x14ac:dyDescent="0.25">
      <c r="A3" s="163"/>
      <c r="B3" s="163"/>
      <c r="C3" s="159"/>
      <c r="D3" s="64" t="s">
        <v>12</v>
      </c>
      <c r="E3" s="65" t="s">
        <v>13</v>
      </c>
      <c r="F3" s="65" t="s">
        <v>9</v>
      </c>
      <c r="G3" s="65" t="s">
        <v>10</v>
      </c>
      <c r="H3" s="65" t="str">
        <f>[2]Электроэнергия!L15</f>
        <v>отклонение</v>
      </c>
      <c r="I3" s="159"/>
    </row>
    <row r="4" spans="1:9" s="59" customFormat="1" x14ac:dyDescent="0.25">
      <c r="A4" s="65">
        <v>1</v>
      </c>
      <c r="B4" s="65">
        <v>2</v>
      </c>
      <c r="C4" s="16">
        <v>3</v>
      </c>
      <c r="D4" s="66">
        <v>4</v>
      </c>
      <c r="E4" s="65">
        <v>5</v>
      </c>
      <c r="F4" s="65">
        <v>6</v>
      </c>
      <c r="G4" s="65">
        <v>7</v>
      </c>
      <c r="H4" s="65">
        <v>8</v>
      </c>
      <c r="I4" s="16">
        <v>9</v>
      </c>
    </row>
    <row r="5" spans="1:9" s="59" customFormat="1" x14ac:dyDescent="0.25">
      <c r="A5" s="65"/>
      <c r="B5" s="160" t="s">
        <v>53</v>
      </c>
      <c r="C5" s="161"/>
      <c r="D5" s="161"/>
      <c r="E5" s="161"/>
      <c r="F5" s="161"/>
      <c r="G5" s="161"/>
      <c r="H5" s="162"/>
      <c r="I5" s="16"/>
    </row>
    <row r="6" spans="1:9" s="59" customFormat="1" x14ac:dyDescent="0.25">
      <c r="A6" s="65"/>
      <c r="B6" s="75"/>
      <c r="C6" s="77"/>
      <c r="D6" s="74"/>
      <c r="E6" s="75"/>
      <c r="F6" s="76">
        <f>SUM(F7:F9)</f>
        <v>192108.44399999999</v>
      </c>
      <c r="G6" s="76">
        <f>SUM(G7:G9)</f>
        <v>0</v>
      </c>
      <c r="H6" s="76">
        <f>SUM(H7:H9)</f>
        <v>192108.44399999999</v>
      </c>
      <c r="I6" s="77"/>
    </row>
    <row r="7" spans="1:9" ht="75" customHeight="1" x14ac:dyDescent="0.25">
      <c r="A7" s="82">
        <v>1</v>
      </c>
      <c r="B7" s="83" t="s">
        <v>54</v>
      </c>
      <c r="C7" s="78" t="s">
        <v>50</v>
      </c>
      <c r="D7" s="14">
        <v>0.42699999999999999</v>
      </c>
      <c r="E7" s="78" t="s">
        <v>38</v>
      </c>
      <c r="F7" s="53">
        <f>13912370/1000/1.12</f>
        <v>12421.758928571428</v>
      </c>
      <c r="G7" s="53">
        <v>0</v>
      </c>
      <c r="H7" s="24">
        <f>F7-G7</f>
        <v>12421.758928571428</v>
      </c>
      <c r="I7" s="25" t="s">
        <v>69</v>
      </c>
    </row>
    <row r="8" spans="1:9" ht="41.25" customHeight="1" x14ac:dyDescent="0.25">
      <c r="A8" s="82">
        <v>2</v>
      </c>
      <c r="B8" s="83" t="s">
        <v>55</v>
      </c>
      <c r="C8" s="78" t="s">
        <v>50</v>
      </c>
      <c r="D8" s="14">
        <v>0.375</v>
      </c>
      <c r="E8" s="78" t="s">
        <v>38</v>
      </c>
      <c r="F8" s="53">
        <f>16322640/1000/1.12</f>
        <v>14573.785714285712</v>
      </c>
      <c r="G8" s="53">
        <v>0</v>
      </c>
      <c r="H8" s="28">
        <f>F8-G8</f>
        <v>14573.785714285712</v>
      </c>
      <c r="I8" s="25" t="s">
        <v>69</v>
      </c>
    </row>
    <row r="9" spans="1:9" ht="47.25" x14ac:dyDescent="0.25">
      <c r="A9" s="82">
        <v>3</v>
      </c>
      <c r="B9" s="84" t="s">
        <v>56</v>
      </c>
      <c r="C9" s="81" t="s">
        <v>50</v>
      </c>
      <c r="D9" s="25">
        <v>5.51</v>
      </c>
      <c r="E9" s="81" t="s">
        <v>38</v>
      </c>
      <c r="F9" s="28">
        <v>165112.89935714286</v>
      </c>
      <c r="G9" s="28"/>
      <c r="H9" s="28">
        <f>F9-G9</f>
        <v>165112.89935714286</v>
      </c>
      <c r="I9" s="25" t="s">
        <v>71</v>
      </c>
    </row>
  </sheetData>
  <mergeCells count="7">
    <mergeCell ref="I2:I3"/>
    <mergeCell ref="B5:H5"/>
    <mergeCell ref="A2:A3"/>
    <mergeCell ref="B2:B3"/>
    <mergeCell ref="C2:C3"/>
    <mergeCell ref="D2:E2"/>
    <mergeCell ref="F2:H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10</vt:i4>
      </vt:variant>
    </vt:vector>
  </HeadingPairs>
  <TitlesOfParts>
    <vt:vector size="22" baseType="lpstr">
      <vt:lpstr>Произ ТЭ</vt:lpstr>
      <vt:lpstr>Распр ТЭ</vt:lpstr>
      <vt:lpstr>ПИТЬЕВАЯ</vt:lpstr>
      <vt:lpstr>Техническая</vt:lpstr>
      <vt:lpstr>Пром. вода</vt:lpstr>
      <vt:lpstr>Отвод сточных вод</vt:lpstr>
      <vt:lpstr>для сл Произ ТЭ</vt:lpstr>
      <vt:lpstr>для сл Распр Тепло</vt:lpstr>
      <vt:lpstr>для сл Питьевая</vt:lpstr>
      <vt:lpstr>для сл Техническая</vt:lpstr>
      <vt:lpstr>для сл Пром.вода</vt:lpstr>
      <vt:lpstr>для сл Отвод</vt:lpstr>
      <vt:lpstr>'Отвод сточных вод'!_Toc70416010</vt:lpstr>
      <vt:lpstr>ПИТЬЕВАЯ!_Toc70416010</vt:lpstr>
      <vt:lpstr>'Пром. вода'!_Toc70416010</vt:lpstr>
      <vt:lpstr>'Распр ТЭ'!_Toc70416010</vt:lpstr>
      <vt:lpstr>Техническая!_Toc70416010</vt:lpstr>
      <vt:lpstr>'Отвод сточных вод'!_Toc70416011</vt:lpstr>
      <vt:lpstr>ПИТЬЕВАЯ!_Toc70416011</vt:lpstr>
      <vt:lpstr>'Пром. вода'!_Toc70416011</vt:lpstr>
      <vt:lpstr>'Распр ТЭ'!_Toc70416011</vt:lpstr>
      <vt:lpstr>Техническая!_Toc70416011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2022-07-19T07:19:47Z</dcterms:modified>
</cp:coreProperties>
</file>