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Tsy\Documents\Отчет за 2021 год\Информация к отчету ПЭС за 2021 год\"/>
    </mc:Choice>
  </mc:AlternateContent>
  <bookViews>
    <workbookView xWindow="0" yWindow="0" windowWidth="28800" windowHeight="52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L40" i="1" l="1"/>
  <c r="I40" i="1"/>
  <c r="C40" i="1"/>
  <c r="M39" i="1"/>
  <c r="J39" i="1"/>
  <c r="K39" i="1" s="1"/>
  <c r="M38" i="1"/>
  <c r="J38" i="1"/>
  <c r="K38" i="1" s="1"/>
  <c r="C38" i="1"/>
  <c r="M37" i="1"/>
  <c r="J37" i="1"/>
  <c r="K37" i="1" s="1"/>
  <c r="C37" i="1"/>
  <c r="M36" i="1"/>
  <c r="K36" i="1"/>
  <c r="C36" i="1"/>
  <c r="M35" i="1"/>
  <c r="J35" i="1"/>
  <c r="K35" i="1" s="1"/>
  <c r="C35" i="1"/>
  <c r="M34" i="1"/>
  <c r="J34" i="1"/>
  <c r="K34" i="1" s="1"/>
  <c r="C34" i="1"/>
  <c r="M33" i="1"/>
  <c r="K33" i="1"/>
  <c r="F33" i="1"/>
  <c r="M32" i="1"/>
  <c r="K32" i="1"/>
  <c r="F32" i="1"/>
  <c r="C32" i="1"/>
  <c r="Z31" i="1"/>
  <c r="M31" i="1"/>
  <c r="K31" i="1"/>
  <c r="F31" i="1"/>
  <c r="C31" i="1"/>
  <c r="M30" i="1"/>
  <c r="K30" i="1"/>
  <c r="F30" i="1"/>
  <c r="D30" i="1"/>
  <c r="D31" i="1" s="1"/>
  <c r="D32" i="1" s="1"/>
  <c r="C30" i="1"/>
  <c r="M29" i="1"/>
  <c r="K29" i="1"/>
  <c r="F29" i="1"/>
  <c r="C29" i="1"/>
  <c r="AA28" i="1"/>
  <c r="M28" i="1"/>
  <c r="J28" i="1"/>
  <c r="K28" i="1" s="1"/>
  <c r="C28" i="1"/>
  <c r="M27" i="1"/>
  <c r="K27" i="1"/>
  <c r="F27" i="1"/>
  <c r="C27" i="1"/>
  <c r="M26" i="1"/>
  <c r="K26" i="1"/>
  <c r="C26" i="1"/>
  <c r="M25" i="1"/>
  <c r="J25" i="1"/>
  <c r="K25" i="1" s="1"/>
  <c r="C25" i="1"/>
  <c r="M24" i="1"/>
  <c r="K24" i="1"/>
  <c r="C24" i="1"/>
  <c r="M23" i="1"/>
  <c r="K23" i="1"/>
  <c r="C23" i="1"/>
  <c r="M22" i="1"/>
  <c r="J22" i="1"/>
  <c r="F22" i="1"/>
  <c r="C22" i="1"/>
  <c r="AB21" i="1"/>
  <c r="M21" i="1"/>
  <c r="K21" i="1"/>
  <c r="F21" i="1"/>
  <c r="C21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AB20" i="1"/>
  <c r="M20" i="1"/>
  <c r="K20" i="1"/>
  <c r="F20" i="1"/>
  <c r="D20" i="1"/>
  <c r="D21" i="1" s="1"/>
  <c r="D22" i="1" s="1"/>
  <c r="D23" i="1" s="1"/>
  <c r="D24" i="1" s="1"/>
  <c r="D25" i="1" s="1"/>
  <c r="D26" i="1" s="1"/>
  <c r="C20" i="1"/>
  <c r="AB19" i="1"/>
  <c r="M19" i="1"/>
  <c r="K19" i="1"/>
  <c r="F19" i="1"/>
  <c r="C19" i="1"/>
  <c r="Y18" i="1"/>
  <c r="M18" i="1"/>
  <c r="K18" i="1"/>
  <c r="C18" i="1"/>
  <c r="Y17" i="1"/>
  <c r="M17" i="1"/>
  <c r="K17" i="1"/>
  <c r="C17" i="1"/>
  <c r="Y16" i="1"/>
  <c r="M16" i="1"/>
  <c r="K16" i="1"/>
  <c r="C16" i="1"/>
  <c r="R5" i="1"/>
  <c r="N5" i="1"/>
  <c r="T5" i="1" s="1"/>
  <c r="M5" i="1"/>
  <c r="S5" i="1" s="1"/>
  <c r="L5" i="1"/>
  <c r="J40" i="1" l="1"/>
  <c r="M40" i="1"/>
  <c r="K22" i="1"/>
  <c r="K40" i="1" s="1"/>
</calcChain>
</file>

<file path=xl/sharedStrings.xml><?xml version="1.0" encoding="utf-8"?>
<sst xmlns="http://schemas.openxmlformats.org/spreadsheetml/2006/main" count="333" uniqueCount="52">
  <si>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</si>
  <si>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</si>
  <si>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</si>
  <si>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</si>
  <si>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</si>
  <si>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</si>
  <si>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</si>
  <si>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</si>
  <si>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</si>
  <si>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</si>
  <si>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</si>
  <si>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</si>
  <si>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</si>
  <si>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</si>
  <si>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</si>
  <si>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</si>
  <si>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</si>
  <si>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</si>
  <si>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</si>
  <si>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</si>
  <si>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</si>
  <si>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</si>
  <si>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</si>
  <si>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</si>
  <si>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</si>
  <si>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</si>
  <si>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 xml:space="preserve">амортизация </t>
  </si>
  <si>
    <t xml:space="preserve">прибыль </t>
  </si>
  <si>
    <t>факт прошлого года</t>
  </si>
  <si>
    <t>факт текущего года</t>
  </si>
  <si>
    <t xml:space="preserve">Передача и распределение электроэнергии </t>
  </si>
  <si>
    <t xml:space="preserve">проект </t>
  </si>
  <si>
    <t>01.01-2021-31.12.2021</t>
  </si>
  <si>
    <t>В связи со снижением объёмов предоставляемых услуг</t>
  </si>
  <si>
    <t xml:space="preserve"> -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</si>
  <si>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</si>
  <si>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>шт</t>
  </si>
  <si>
    <t>Отклонение связано, с изменениями  в проекте (согласованными с проектным институтом),  в графической части (изменилась марка опор) и сметном расчете.  Длина участка и качество работ не изменилось.</t>
  </si>
  <si>
    <t xml:space="preserve">Оформление  земельных участков: 
1. Строительство воздушной линии электропередач от ПС-110/35/6 кВ «Сары-Кенгир» до ПС-35/6 кВ насосных Уйтас-Айдоского водовода;
2. Строительство резервной линии электроснабжения напряжением 35 кВ ПС-220/110/35 кВ «Никольская» на ПС-35 кВ хоз. питьевых со-оружений г. Жезказган;
3.  Вынос участка ВЛ-35кВ Никольская №1, ВЛ-35кВ Никольская №2 из заболоченной зоны;
4. Строительство отпайки от яч.№10 ЦРП-35/6 №8;
5. Вынос опры №18 двухцепной ВЛ-35кВ «15Ц-16Ц» из подтопляемой зоны;
6. Установка дополнительного КТПНГ-630кВА к ТП-8 м-он 2 .
</t>
  </si>
  <si>
    <t xml:space="preserve">поект </t>
  </si>
  <si>
    <r>
      <t xml:space="preserve">Первоначально  </t>
    </r>
    <r>
      <rPr>
        <i/>
        <sz val="12"/>
        <color theme="1"/>
        <rFont val="Times New Roman"/>
        <family val="1"/>
        <charset val="204"/>
      </rPr>
      <t>плановый расчет</t>
    </r>
    <r>
      <rPr>
        <sz val="12"/>
        <color theme="1"/>
        <rFont val="Times New Roman"/>
        <family val="1"/>
        <charset val="204"/>
      </rPr>
      <t xml:space="preserve">  составил  22 089,79 тыс. тенге без НДС. В процессе работы сумма поменялась согласно договоров и соглашений. Юридическое исполнение осталось на  уровне 100%.</t>
    </r>
  </si>
  <si>
    <t>Повышение надежности и электроснабжения потребителей области, а также повышения качества передаваемой электрической энергии.                                   Исполнение законодательства Республики Казахстан, на все земельные участки, выделенные под Итроительство, необходимо иметь законодательные акты.</t>
  </si>
  <si>
    <t>Юридическое исполнение осталось на  уровне 100%.</t>
  </si>
  <si>
    <t>ДИЗЕЛЬНЫЙ ГЕНЕРАТОР СВАРОЧНЫЙ КDE280EW</t>
  </si>
  <si>
    <t xml:space="preserve">Информация об исполнении утвержденной инвестиционной программы по итогам 2021 года </t>
  </si>
  <si>
    <t>Предприятие электрических сетей, передача электрической энергии</t>
  </si>
  <si>
    <t>наименование субъекта естественной монополии, вид деятельности</t>
  </si>
  <si>
    <t>форма 1</t>
  </si>
  <si>
    <t>Приложение 5</t>
  </si>
  <si>
    <t>к Правилам осуществления</t>
  </si>
  <si>
    <t>деятельности субъектами</t>
  </si>
  <si>
    <t>естественных монополий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</si>
</sst>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0.000"/>
    <numFmt numFmtId="166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/>
    <xf numFmtId="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3" fontId="1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43" fontId="0" fillId="0" borderId="0" xfId="0" applyNumberFormat="1"/>
    <xf numFmtId="0" fontId="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2" fillId="0" borderId="0" xfId="2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иперссылка 2 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12223%202021&#1075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B/Desktop/&#1054;&#1090;&#1095;&#1077;&#1090;%20&#1080;&#1089;&#1087;&#1086;&#1083;&#1085;&#1077;&#1085;&#1080;&#1103;%20&#1048;&#1055;%202021%20&#1075;&#1086;&#1076;&#1072;/&#1050;&#1086;&#1088;&#1088;&#1077;&#1082;&#1090;&#1080;&#1088;&#1086;&#1074;&#1082;&#1072;%202021&#1075;&#1086;&#1076;&#1072;/&#1057;&#1042;&#1054;&#1044;&#1085;&#1099;&#1077;%20&#1087;&#1086;%20&#1080;&#1089;&#1087;&#1086;&#1083;&#1085;&#1077;&#1085;&#1080;&#1102;/&#1057;&#1074;&#1086;&#1076;%20&#1082;&#1086;&#1088;&#1088;&#1077;&#1082;&#1090;&#1080;&#1088;&#1086;&#1074;&#1082;&#1072;%20&#1048;&#1055;_&#1050;&#1052;&#1044;%202021&#1075;%20%20&#1089;%20&#1091;&#1095;&#1077;&#1090;&#1086;&#1084;%20&#1080;&#1089;&#1082;&#1083;.%20_15%2002%202022&#1075;.%20(2%20&#1089;%20&#1092;&#1080;&#1079;%20&#1080;&#1089;&#1087;&#1086;&#1083;&#1085;&#1077;&#10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B/Desktop/&#1050;&#1086;&#1088;&#1088;&#1077;&#1082;&#1090;&#1080;&#1088;&#1086;&#1074;&#1082;&#1072;%20&#1048;&#1055;-2019&#1075;%20&#1044;&#1050;&#1056;&#1069;&#1052;/&#1087;&#1072;&#1082;&#1077;&#1090;%20&#1076;&#1086;&#1082;&#1091;&#1084;&#1077;&#1085;&#1090;&#1086;&#1074;%20&#1101;&#1083;%20&#1074;&#1072;&#1088;/&#1082;&#1086;&#1088;&#1088;&#1077;&#1082;&#1090;&#1080;&#1088;&#1086;&#1074;&#1082;&#1072;%20&#1048;&#1055;-2019&#1075;%20&#1044;&#1050;&#1056;&#1069;&#1052;%202%20(&#1087;&#1086;%20&#1076;&#1086;&#1075;&#1086;&#1074;&#1086;&#1088;&#1072;&#1084;)%20(&#1040;&#1074;&#1090;&#1086;&#1089;&#1086;&#1093;&#1088;&#1072;&#1085;&#1077;&#1085;&#1085;&#1099;&#1081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B/Desktop/&#1054;&#1090;&#1095;&#1077;&#1090;%20&#1087;&#1086;%20&#1048;&#1055;%20&#1044;&#1040;&#1056;&#1045;&#1052;/&#1054;&#1090;&#1095;&#1077;&#1090;%20&#1085;&#1072;%2001.05.2019&#1075;/&#1054;&#1090;&#1095;&#1077;&#1090;%20&#1087;&#1086;%20&#1048;&#1055;%20&#1044;&#1040;&#1056;&#1045;&#1052;/&#1054;&#1090;&#1095;&#1077;&#1090;%20&#1048;&#1055;%202018%20&#1091;&#1090;&#1074;%20&#1048;&#1055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3"/>
      <sheetName val="приложение 22"/>
      <sheetName val="приложение 21"/>
      <sheetName val="прил.22"/>
      <sheetName val="прил.23"/>
      <sheetName val="Сравнительная факт "/>
      <sheetName val="сравнит анализ цен"/>
      <sheetName val="коэфизноса (3)"/>
      <sheetName val="Лист1"/>
      <sheetName val="Лист2"/>
      <sheetName val="после установки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Капитальный ремонт подстанции  ЦРП-35/6кВ № 10 (Жезказганкие городские сети)</v>
          </cell>
        </row>
        <row r="48">
          <cell r="B48" t="str">
            <v xml:space="preserve"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 (2-ой этап) </v>
          </cell>
        </row>
        <row r="49">
          <cell r="B49" t="str">
            <v xml:space="preserve">Установка дополнительного КТПНГ-630кВА к ТП-8 м-он 2 </v>
          </cell>
        </row>
        <row r="50">
          <cell r="B50" t="str">
            <v>Приобретение КОМПАКТНОГО РАСПРЕДЕЛИТЕЛЬНОГО УСТРОЙСТВА БАКОВОГО ТИПА 110КВ (ГПП-67)</v>
          </cell>
        </row>
        <row r="51">
          <cell r="B51" t="str">
            <v>Приобретение ШКАФ УПРАВЛЕНИЯ  ОПЕРАТИВНЫМ  ТОКОМ ШУОТ   380 50ГЦ,   230В, 80А (ГПП-67)</v>
          </cell>
        </row>
        <row r="52">
          <cell r="B52" t="str">
            <v>Приобретение ТРАНСФОРМАТОРА  ТМ-400 6/0.4(ОС)(2шт)</v>
          </cell>
        </row>
        <row r="53">
          <cell r="B53" t="str">
            <v>Приобретение РАЗЪЕДИНИТЕЛЯ РПД-1К-110-III-25/1250 УХЛ1 (ГПП-63)</v>
          </cell>
        </row>
        <row r="54">
          <cell r="B54" t="str">
            <v>Приобретение РЕКЛОУЗЕРА TER_REC35_SMART1_SUB7  ИСП. 1 (ЦРП-3 Сатпаев)</v>
          </cell>
        </row>
        <row r="55">
          <cell r="B55" t="str">
            <v>Приобретение АНГАРА СБОРНОГО-РАЗБОРНОГО УТЕПЛЕННОГО 9,84Х5,16Х14,92М</v>
          </cell>
        </row>
        <row r="56">
          <cell r="B56" t="str">
            <v>Приобретение трансформатора ТМ-630кВА</v>
          </cell>
        </row>
        <row r="57">
          <cell r="B57" t="str">
            <v>Вынос участка ВЛ-35 кВ Никольская №1, ВЛ-35 кВ Никольская №2 из заболоченной зоны</v>
          </cell>
        </row>
        <row r="58">
          <cell r="B58" t="str">
            <v>Строительство ВЛ от опоры № 21 ВЛ ЦРП-35/6 №8 яч10 до опоры №17п. "Аварийный" КТПН-6/0,4 дляПЭС»</v>
          </cell>
        </row>
        <row r="59">
          <cell r="B59" t="str">
            <v xml:space="preserve">Приобретение вилочного погрузчика марка 62-8FD20 FV3000 </v>
          </cell>
        </row>
        <row r="60">
          <cell r="B60" t="str">
            <v>Приобретение Самосвала Камаз 65115 6058-50</v>
          </cell>
        </row>
        <row r="61">
          <cell r="B61" t="str">
            <v>Приобретение АВТОМОБИЛЯ УАЗ ПАТРИОТ LIMITED 236321-305</v>
          </cell>
        </row>
        <row r="62">
          <cell r="B62" t="str">
            <v>АВТОГИДРОПОДЪЕМНИК КАМАЗ 65115 АГП-36(ПСС-141.36)</v>
          </cell>
        </row>
        <row r="65">
          <cell r="B65" t="str">
            <v>Приобретение  сварочного агрегата АДД 4004.6 Д242 ВГ И У1 на шасси</v>
          </cell>
        </row>
        <row r="66">
          <cell r="B66" t="str">
            <v>Приобретение АСКУЭ для ЦРП г.Саптпаев</v>
          </cell>
        </row>
        <row r="68">
          <cell r="B68" t="str">
            <v>Приобретение АВТОМОБИЛЯ КАМАЗ 53215-052-15 С КМУ XCMGSQ5SK3Q</v>
          </cell>
        </row>
        <row r="70">
          <cell r="B70" t="str">
            <v>МИКРОАВТОБУС 16 МЕСТ 106,8Л.С. КППМ 5СТУП.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свод"/>
      <sheetName val="анализ свод (2)"/>
      <sheetName val="Лист1"/>
    </sheetNames>
    <sheetDataSet>
      <sheetData sheetId="0" refreshError="1"/>
      <sheetData sheetId="1" refreshError="1">
        <row r="22">
          <cell r="E22" t="str">
            <v>Капитальный ремонт подстанции  ЦРП-35/6кВ № 4 (Жезказганкие городские сети)</v>
          </cell>
        </row>
        <row r="33">
          <cell r="G33">
            <v>5303.6321428571428</v>
          </cell>
        </row>
        <row r="40">
          <cell r="G40">
            <v>5037.3999999999987</v>
          </cell>
        </row>
        <row r="41">
          <cell r="G41">
            <v>6472.3803571428562</v>
          </cell>
        </row>
        <row r="45">
          <cell r="G45">
            <v>23803.571428571428</v>
          </cell>
        </row>
        <row r="46">
          <cell r="C46" t="str">
            <v>ТРАНСФОРМАТОР  ТМ400 6/0,4 ОС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"/>
      <sheetName val="Утв ИП 2019"/>
      <sheetName val="амортиз"/>
      <sheetName val="коэфизноса (4)"/>
      <sheetName val="Сравнительная факт "/>
      <sheetName val="Приложение 1 изм."/>
      <sheetName val="приложение 2 (2)"/>
      <sheetName val="ИП 2019"/>
      <sheetName val="ИП 2019 (2)"/>
      <sheetName val="ПЭС 19 (изм лимит)"/>
    </sheetNames>
    <sheetDataSet>
      <sheetData sheetId="0" refreshError="1"/>
      <sheetData sheetId="1" refreshError="1"/>
      <sheetData sheetId="2" refreshError="1"/>
      <sheetData sheetId="3" refreshError="1">
        <row r="6">
          <cell r="O6">
            <v>0.41666666666666669</v>
          </cell>
        </row>
        <row r="7">
          <cell r="O7">
            <v>0.55555555555555558</v>
          </cell>
        </row>
        <row r="8">
          <cell r="O8">
            <v>0.55555555555555558</v>
          </cell>
        </row>
        <row r="9">
          <cell r="O9">
            <v>0.41666666666666669</v>
          </cell>
        </row>
        <row r="17">
          <cell r="P17">
            <v>7.5165017556039828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износа (3)"/>
      <sheetName val="приложение 3"/>
      <sheetName val="приложение 4"/>
      <sheetName val="Приложение 1 утв"/>
      <sheetName val="приложение 2 (2)"/>
      <sheetName val="Приложение 1 коррект"/>
      <sheetName val="Лист3"/>
    </sheetNames>
    <sheetDataSet>
      <sheetData sheetId="0" refreshError="1"/>
      <sheetData sheetId="1" refreshError="1"/>
      <sheetData sheetId="2" refreshError="1">
        <row r="17">
          <cell r="C17" t="str">
            <v>Всего: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zoomScale="59" zoomScaleNormal="59" workbookViewId="0">
      <selection activeCell="V30" sqref="V30"/>
    </sheetView>
  </sheetViews>
  <sheetFormatPr defaultRowHeight="15" x14ac:dyDescent="0.25"/>
  <cols>
    <col min="1" max="1" width="7" customWidth="1"/>
    <col min="2" max="2" width="16.140625" customWidth="1"/>
    <col min="3" max="3" width="37.5703125" style="48" customWidth="1"/>
    <col min="4" max="4" width="10.140625" customWidth="1"/>
    <col min="5" max="6" width="11.7109375" customWidth="1"/>
    <col min="7" max="7" width="15.7109375" customWidth="1"/>
    <col min="8" max="8" width="13.140625" customWidth="1"/>
    <col min="9" max="9" width="14" style="46" customWidth="1"/>
    <col min="10" max="10" width="16" style="46" customWidth="1"/>
    <col min="11" max="11" width="14.85546875" style="49" customWidth="1"/>
    <col min="12" max="12" width="18.85546875" style="46" customWidth="1"/>
    <col min="13" max="13" width="17.28515625" style="46" customWidth="1"/>
    <col min="14" max="14" width="13.28515625" style="46" customWidth="1"/>
    <col min="15" max="16" width="13.28515625" customWidth="1"/>
    <col min="17" max="17" width="11.85546875" customWidth="1"/>
    <col min="18" max="18" width="12.5703125" style="47" customWidth="1"/>
    <col min="19" max="20" width="14.7109375" customWidth="1"/>
    <col min="21" max="22" width="15.7109375" customWidth="1"/>
    <col min="23" max="24" width="11.85546875" customWidth="1"/>
    <col min="25" max="25" width="26" customWidth="1"/>
    <col min="26" max="26" width="31.85546875" customWidth="1"/>
    <col min="28" max="28" width="0" hidden="1" customWidth="1"/>
  </cols>
  <sheetData>
    <row r="1" spans="1:26" ht="15.75" x14ac:dyDescent="0.25">
      <c r="A1" s="1"/>
      <c r="B1" s="1"/>
      <c r="C1" s="2"/>
      <c r="D1" s="1"/>
      <c r="E1" s="1"/>
      <c r="F1" s="1"/>
      <c r="G1" s="1"/>
      <c r="H1" s="1"/>
      <c r="I1" s="3"/>
      <c r="J1" s="3"/>
      <c r="K1" s="4"/>
      <c r="L1" s="3"/>
      <c r="M1" s="3"/>
      <c r="N1" s="3"/>
      <c r="O1" s="1"/>
      <c r="P1" s="1"/>
      <c r="Q1" s="1"/>
      <c r="R1" s="5"/>
      <c r="S1" s="1"/>
      <c r="T1" s="1"/>
      <c r="U1" s="1"/>
      <c r="V1" s="1"/>
      <c r="W1" s="1"/>
      <c r="X1" s="1"/>
      <c r="Y1" s="1"/>
      <c r="Z1" s="51" t="s">
        <v>48</v>
      </c>
    </row>
    <row r="2" spans="1:26" ht="15.75" x14ac:dyDescent="0.25">
      <c r="A2" s="1"/>
      <c r="B2" s="1"/>
      <c r="C2" s="2"/>
      <c r="D2" s="1"/>
      <c r="E2" s="1"/>
      <c r="F2" s="1"/>
      <c r="G2" s="1"/>
      <c r="H2" s="1"/>
      <c r="I2" s="3"/>
      <c r="J2" s="3"/>
      <c r="K2" s="4"/>
      <c r="L2" s="3"/>
      <c r="M2" s="3"/>
      <c r="N2" s="3"/>
      <c r="O2" s="1"/>
      <c r="P2" s="1"/>
      <c r="Q2" s="1"/>
      <c r="R2" s="5"/>
      <c r="S2" s="1"/>
      <c r="T2" s="1"/>
      <c r="U2" s="1"/>
      <c r="V2" s="1"/>
      <c r="W2" s="1"/>
      <c r="X2" s="1"/>
      <c r="Y2" s="1"/>
      <c r="Z2" s="52" t="s">
        <v>49</v>
      </c>
    </row>
    <row r="3" spans="1:26" ht="15.75" x14ac:dyDescent="0.25">
      <c r="A3" s="1"/>
      <c r="B3" s="1"/>
      <c r="C3" s="2"/>
      <c r="D3" s="1"/>
      <c r="E3" s="1"/>
      <c r="F3" s="1"/>
      <c r="G3" s="1"/>
      <c r="H3" s="1"/>
      <c r="I3" s="3"/>
      <c r="J3" s="3"/>
      <c r="K3" s="4"/>
      <c r="L3" s="3"/>
      <c r="M3" s="3"/>
      <c r="N3" s="3"/>
      <c r="O3" s="1"/>
      <c r="P3" s="1"/>
      <c r="Q3" s="1"/>
      <c r="R3" s="5"/>
      <c r="S3" s="1"/>
      <c r="T3" s="1"/>
      <c r="U3" s="1"/>
      <c r="V3" s="1"/>
      <c r="W3" s="1"/>
      <c r="X3" s="1"/>
      <c r="Y3" s="1"/>
      <c r="Z3" s="53" t="s">
        <v>50</v>
      </c>
    </row>
    <row r="4" spans="1:26" ht="15.75" x14ac:dyDescent="0.25">
      <c r="A4" s="1"/>
      <c r="B4" s="1"/>
      <c r="C4" s="2"/>
      <c r="D4" s="1"/>
      <c r="E4" s="1"/>
      <c r="F4" s="1"/>
      <c r="G4" s="1"/>
      <c r="H4" s="1"/>
      <c r="I4" s="3"/>
      <c r="J4" s="3"/>
      <c r="K4" s="4"/>
      <c r="L4" s="3"/>
      <c r="M4" s="3"/>
      <c r="N4" s="3"/>
      <c r="O4" s="3"/>
      <c r="P4" s="1"/>
      <c r="Q4" s="1"/>
      <c r="R4" s="5"/>
      <c r="S4" s="1"/>
      <c r="T4" s="1"/>
      <c r="U4" s="1"/>
      <c r="V4" s="1"/>
      <c r="W4" s="1"/>
      <c r="X4" s="1"/>
      <c r="Y4" s="1"/>
      <c r="Z4" s="52" t="s">
        <v>51</v>
      </c>
    </row>
    <row r="5" spans="1:26" ht="15.75" x14ac:dyDescent="0.25">
      <c r="A5" s="1"/>
      <c r="B5" s="1"/>
      <c r="C5" s="2"/>
      <c r="D5" s="1"/>
      <c r="E5" s="1"/>
      <c r="F5" s="1"/>
      <c r="G5" s="1"/>
      <c r="H5" s="1"/>
      <c r="I5" s="3"/>
      <c r="J5" s="3"/>
      <c r="K5" s="4"/>
      <c r="L5" s="6">
        <f>(J18/I18)*100</f>
        <v>0</v>
      </c>
      <c r="M5" s="6">
        <f>J19/I19*100</f>
        <v>100</v>
      </c>
      <c r="N5" s="6">
        <f>J20/I20*100</f>
        <v>100</v>
      </c>
      <c r="O5" s="7"/>
      <c r="P5" s="7"/>
      <c r="Q5" s="7"/>
      <c r="R5" s="8" t="e">
        <f>S18*99.4%</f>
        <v>#VALUE!</v>
      </c>
      <c r="S5" s="7">
        <f>S19*M5%</f>
        <v>0</v>
      </c>
      <c r="T5" s="7">
        <f>S20*N5%</f>
        <v>0</v>
      </c>
      <c r="U5" s="7"/>
      <c r="V5" s="1"/>
      <c r="W5" s="1"/>
      <c r="X5" s="1"/>
      <c r="Y5" s="1"/>
      <c r="Z5" s="52"/>
    </row>
    <row r="6" spans="1:26" ht="15.75" x14ac:dyDescent="0.25">
      <c r="A6" s="1"/>
      <c r="B6" s="1"/>
      <c r="C6" s="2"/>
      <c r="D6" s="1"/>
      <c r="E6" s="1"/>
      <c r="F6" s="1"/>
      <c r="G6" s="56" t="s">
        <v>44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8"/>
      <c r="S6" s="7"/>
      <c r="T6" s="7"/>
      <c r="U6" s="7"/>
      <c r="V6" s="1"/>
      <c r="W6" s="1"/>
      <c r="X6" s="1"/>
      <c r="Y6" s="1"/>
      <c r="Z6" s="52" t="s">
        <v>47</v>
      </c>
    </row>
    <row r="7" spans="1:26" ht="15.75" x14ac:dyDescent="0.25">
      <c r="A7" s="1"/>
      <c r="B7" s="1"/>
      <c r="C7" s="2"/>
      <c r="D7" s="1"/>
      <c r="E7" s="1"/>
      <c r="F7" s="1"/>
      <c r="G7" s="57" t="s">
        <v>45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"/>
      <c r="S7" s="1"/>
      <c r="T7" s="1"/>
      <c r="U7" s="1"/>
      <c r="V7" s="1"/>
      <c r="W7" s="1"/>
      <c r="X7" s="1"/>
      <c r="Y7" s="1"/>
      <c r="Z7" s="54"/>
    </row>
    <row r="8" spans="1:26" ht="15.75" x14ac:dyDescent="0.25">
      <c r="A8" s="1"/>
      <c r="B8" s="1"/>
      <c r="C8" s="2"/>
      <c r="D8" s="1"/>
      <c r="E8" s="1"/>
      <c r="F8" s="1"/>
      <c r="G8" s="58" t="s">
        <v>46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5.75" x14ac:dyDescent="0.25">
      <c r="A10" s="1"/>
      <c r="B10" s="1"/>
      <c r="C10" s="2"/>
      <c r="D10" s="1"/>
      <c r="E10" s="1"/>
      <c r="F10" s="1"/>
      <c r="G10" s="1"/>
      <c r="H10" s="1"/>
      <c r="I10" s="3"/>
      <c r="J10" s="3"/>
      <c r="K10" s="4"/>
      <c r="L10" s="3"/>
      <c r="M10" s="9"/>
      <c r="N10" s="3"/>
      <c r="O10" s="1"/>
      <c r="P10" s="1"/>
      <c r="Q10" s="1"/>
      <c r="R10" s="5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0"/>
      <c r="B11" s="1"/>
      <c r="C11" s="2"/>
      <c r="D11" s="1"/>
      <c r="E11" s="1"/>
      <c r="F11" s="1"/>
      <c r="G11" s="1"/>
      <c r="H11" s="1"/>
      <c r="I11" s="3"/>
      <c r="J11" s="3"/>
      <c r="K11" s="4"/>
      <c r="L11" s="3"/>
      <c r="M11" s="3"/>
      <c r="N11" s="3"/>
      <c r="O11" s="1"/>
      <c r="P11" s="1"/>
      <c r="Q11" s="1"/>
      <c r="R11" s="5"/>
      <c r="S11" s="1"/>
      <c r="T11" s="1"/>
      <c r="U11" s="1"/>
      <c r="V11" s="1"/>
      <c r="W11" s="1"/>
      <c r="X11" s="1"/>
      <c r="Y11" s="1"/>
      <c r="Z11" s="1"/>
    </row>
    <row r="12" spans="1:26" ht="95.25" customHeight="1" x14ac:dyDescent="0.25">
      <c r="A12" s="59" t="s">
        <v>0</v>
      </c>
      <c r="B12" s="59" t="s">
        <v>1</v>
      </c>
      <c r="C12" s="59"/>
      <c r="D12" s="59"/>
      <c r="E12" s="59"/>
      <c r="F12" s="59"/>
      <c r="G12" s="59"/>
      <c r="H12" s="59" t="s">
        <v>2</v>
      </c>
      <c r="I12" s="60" t="s">
        <v>3</v>
      </c>
      <c r="J12" s="60"/>
      <c r="K12" s="60"/>
      <c r="L12" s="60"/>
      <c r="M12" s="59" t="s">
        <v>4</v>
      </c>
      <c r="N12" s="59"/>
      <c r="O12" s="59"/>
      <c r="P12" s="59"/>
      <c r="Q12" s="59" t="s">
        <v>5</v>
      </c>
      <c r="R12" s="59"/>
      <c r="S12" s="59"/>
      <c r="T12" s="59"/>
      <c r="U12" s="59"/>
      <c r="V12" s="59"/>
      <c r="W12" s="59"/>
      <c r="X12" s="59"/>
      <c r="Y12" s="59" t="s">
        <v>6</v>
      </c>
      <c r="Z12" s="59" t="s">
        <v>7</v>
      </c>
    </row>
    <row r="13" spans="1:26" ht="166.5" customHeight="1" x14ac:dyDescent="0.25">
      <c r="A13" s="59"/>
      <c r="B13" s="59" t="s">
        <v>8</v>
      </c>
      <c r="C13" s="63" t="s">
        <v>9</v>
      </c>
      <c r="D13" s="59" t="s">
        <v>10</v>
      </c>
      <c r="E13" s="59" t="s">
        <v>11</v>
      </c>
      <c r="F13" s="59"/>
      <c r="G13" s="59" t="s">
        <v>12</v>
      </c>
      <c r="H13" s="59"/>
      <c r="I13" s="60" t="s">
        <v>13</v>
      </c>
      <c r="J13" s="60" t="s">
        <v>14</v>
      </c>
      <c r="K13" s="62" t="s">
        <v>15</v>
      </c>
      <c r="L13" s="60" t="s">
        <v>16</v>
      </c>
      <c r="M13" s="60" t="s">
        <v>17</v>
      </c>
      <c r="N13" s="60"/>
      <c r="O13" s="59" t="s">
        <v>18</v>
      </c>
      <c r="P13" s="59" t="s">
        <v>19</v>
      </c>
      <c r="Q13" s="59" t="s">
        <v>20</v>
      </c>
      <c r="R13" s="59"/>
      <c r="S13" s="59" t="s">
        <v>21</v>
      </c>
      <c r="T13" s="59"/>
      <c r="U13" s="59" t="s">
        <v>22</v>
      </c>
      <c r="V13" s="59"/>
      <c r="W13" s="59" t="s">
        <v>23</v>
      </c>
      <c r="X13" s="59"/>
      <c r="Y13" s="59"/>
      <c r="Z13" s="59"/>
    </row>
    <row r="14" spans="1:26" ht="116.25" customHeight="1" x14ac:dyDescent="0.25">
      <c r="A14" s="59"/>
      <c r="B14" s="59"/>
      <c r="C14" s="63"/>
      <c r="D14" s="59"/>
      <c r="E14" s="11" t="s">
        <v>24</v>
      </c>
      <c r="F14" s="11" t="s">
        <v>25</v>
      </c>
      <c r="G14" s="59"/>
      <c r="H14" s="59"/>
      <c r="I14" s="60"/>
      <c r="J14" s="60"/>
      <c r="K14" s="62"/>
      <c r="L14" s="60"/>
      <c r="M14" s="12" t="s">
        <v>26</v>
      </c>
      <c r="N14" s="12" t="s">
        <v>27</v>
      </c>
      <c r="O14" s="59"/>
      <c r="P14" s="59"/>
      <c r="Q14" s="11" t="s">
        <v>28</v>
      </c>
      <c r="R14" s="11" t="s">
        <v>29</v>
      </c>
      <c r="S14" s="11" t="s">
        <v>28</v>
      </c>
      <c r="T14" s="11" t="s">
        <v>29</v>
      </c>
      <c r="U14" s="11" t="s">
        <v>24</v>
      </c>
      <c r="V14" s="11" t="s">
        <v>25</v>
      </c>
      <c r="W14" s="11" t="s">
        <v>28</v>
      </c>
      <c r="X14" s="11" t="s">
        <v>29</v>
      </c>
      <c r="Y14" s="59"/>
      <c r="Z14" s="59"/>
    </row>
    <row r="15" spans="1:26" ht="15.75" x14ac:dyDescent="0.25">
      <c r="A15" s="13">
        <v>1</v>
      </c>
      <c r="B15" s="13">
        <v>2</v>
      </c>
      <c r="C15" s="14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5">
        <v>9</v>
      </c>
      <c r="J15" s="15">
        <v>10</v>
      </c>
      <c r="K15" s="55">
        <v>11</v>
      </c>
      <c r="L15" s="15">
        <v>12</v>
      </c>
      <c r="M15" s="15">
        <v>13</v>
      </c>
      <c r="N15" s="15">
        <v>14</v>
      </c>
      <c r="O15" s="13">
        <v>15</v>
      </c>
      <c r="P15" s="13">
        <v>16</v>
      </c>
      <c r="Q15" s="13">
        <v>17</v>
      </c>
      <c r="R15" s="11">
        <v>18</v>
      </c>
      <c r="S15" s="13">
        <v>19</v>
      </c>
      <c r="T15" s="13">
        <v>20</v>
      </c>
      <c r="U15" s="13">
        <v>21</v>
      </c>
      <c r="V15" s="13">
        <v>22</v>
      </c>
      <c r="W15" s="13">
        <v>23</v>
      </c>
      <c r="X15" s="13">
        <v>24</v>
      </c>
      <c r="Y15" s="13">
        <v>25</v>
      </c>
      <c r="Z15" s="13">
        <v>26</v>
      </c>
    </row>
    <row r="16" spans="1:26" ht="94.5" x14ac:dyDescent="0.25">
      <c r="A16" s="11">
        <v>1</v>
      </c>
      <c r="B16" s="11" t="s">
        <v>30</v>
      </c>
      <c r="C16" s="16" t="str">
        <f>'[1]Сравнительная факт '!B14</f>
        <v>Капитальный ремонт подстанции  ЦРП-35/6кВ № 10 (Жезказганкие городские сети)</v>
      </c>
      <c r="D16" s="11" t="s">
        <v>31</v>
      </c>
      <c r="E16" s="11">
        <v>1</v>
      </c>
      <c r="F16" s="13"/>
      <c r="G16" s="11" t="s">
        <v>32</v>
      </c>
      <c r="H16" s="11"/>
      <c r="I16" s="17">
        <v>4133.0600000000004</v>
      </c>
      <c r="J16" s="18">
        <v>0</v>
      </c>
      <c r="K16" s="18">
        <f>J16-I16</f>
        <v>-4133.0600000000004</v>
      </c>
      <c r="L16" s="19" t="s">
        <v>33</v>
      </c>
      <c r="M16" s="12">
        <f>I16</f>
        <v>4133.0600000000004</v>
      </c>
      <c r="N16" s="12" t="s">
        <v>34</v>
      </c>
      <c r="O16" s="11" t="s">
        <v>34</v>
      </c>
      <c r="P16" s="11" t="s">
        <v>34</v>
      </c>
      <c r="Q16" s="11" t="s">
        <v>34</v>
      </c>
      <c r="R16" s="11" t="s">
        <v>34</v>
      </c>
      <c r="S16" s="11" t="s">
        <v>34</v>
      </c>
      <c r="T16" s="11" t="s">
        <v>34</v>
      </c>
      <c r="U16" s="11" t="s">
        <v>34</v>
      </c>
      <c r="V16" s="11" t="s">
        <v>34</v>
      </c>
      <c r="W16" s="11" t="s">
        <v>34</v>
      </c>
      <c r="X16" s="11" t="s">
        <v>34</v>
      </c>
      <c r="Y16" s="20" t="str">
        <f>L16</f>
        <v>В связи со снижением объёмов предоставляемых услуг</v>
      </c>
      <c r="Z16" s="11" t="s">
        <v>35</v>
      </c>
    </row>
    <row r="17" spans="1:28" ht="143.25" customHeight="1" x14ac:dyDescent="0.25">
      <c r="A17" s="11">
        <v>2</v>
      </c>
      <c r="B17" s="11" t="s">
        <v>30</v>
      </c>
      <c r="C17" s="16" t="str">
        <f>'[2]анализ свод (2)'!$E$22</f>
        <v>Капитальный ремонт подстанции  ЦРП-35/6кВ № 4 (Жезказганкие городские сети)</v>
      </c>
      <c r="D17" s="11" t="s">
        <v>31</v>
      </c>
      <c r="E17" s="11">
        <v>1</v>
      </c>
      <c r="F17" s="13"/>
      <c r="G17" s="11" t="s">
        <v>32</v>
      </c>
      <c r="H17" s="11"/>
      <c r="I17" s="17">
        <v>13741.367464285793</v>
      </c>
      <c r="J17" s="18">
        <v>0</v>
      </c>
      <c r="K17" s="18">
        <f t="shared" ref="K17:K39" si="0">J17-I17</f>
        <v>-13741.367464285793</v>
      </c>
      <c r="L17" s="19" t="s">
        <v>33</v>
      </c>
      <c r="M17" s="12">
        <f>I17</f>
        <v>13741.367464285793</v>
      </c>
      <c r="N17" s="12" t="s">
        <v>34</v>
      </c>
      <c r="O17" s="11" t="s">
        <v>34</v>
      </c>
      <c r="P17" s="11" t="s">
        <v>34</v>
      </c>
      <c r="Q17" s="11" t="s">
        <v>34</v>
      </c>
      <c r="R17" s="11" t="s">
        <v>34</v>
      </c>
      <c r="S17" s="11" t="s">
        <v>34</v>
      </c>
      <c r="T17" s="11" t="s">
        <v>34</v>
      </c>
      <c r="U17" s="11" t="s">
        <v>34</v>
      </c>
      <c r="V17" s="11" t="s">
        <v>34</v>
      </c>
      <c r="W17" s="11" t="s">
        <v>34</v>
      </c>
      <c r="X17" s="11" t="s">
        <v>34</v>
      </c>
      <c r="Y17" s="20" t="str">
        <f>L17</f>
        <v>В связи со снижением объёмов предоставляемых услуг</v>
      </c>
      <c r="Z17" s="11" t="s">
        <v>35</v>
      </c>
    </row>
    <row r="18" spans="1:28" s="21" customFormat="1" ht="168.75" customHeight="1" x14ac:dyDescent="0.25">
      <c r="A18" s="11">
        <v>3</v>
      </c>
      <c r="B18" s="11" t="s">
        <v>30</v>
      </c>
      <c r="C18" s="16" t="str">
        <f>'[1]Сравнительная факт '!B48</f>
        <v xml:space="preserve"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 (2-ой этап) </v>
      </c>
      <c r="D18" s="11" t="s">
        <v>31</v>
      </c>
      <c r="E18" s="17">
        <v>1</v>
      </c>
      <c r="F18" s="18">
        <v>0</v>
      </c>
      <c r="G18" s="11" t="s">
        <v>32</v>
      </c>
      <c r="H18" s="11"/>
      <c r="I18" s="17">
        <v>54464.28571428571</v>
      </c>
      <c r="J18" s="18">
        <v>0</v>
      </c>
      <c r="K18" s="18">
        <f t="shared" si="0"/>
        <v>-54464.28571428571</v>
      </c>
      <c r="L18" s="19" t="s">
        <v>33</v>
      </c>
      <c r="M18" s="12">
        <f>I18</f>
        <v>54464.28571428571</v>
      </c>
      <c r="N18" s="12" t="s">
        <v>34</v>
      </c>
      <c r="O18" s="11" t="s">
        <v>34</v>
      </c>
      <c r="P18" s="11" t="s">
        <v>34</v>
      </c>
      <c r="Q18" s="11" t="s">
        <v>34</v>
      </c>
      <c r="R18" s="11" t="s">
        <v>34</v>
      </c>
      <c r="S18" s="11" t="s">
        <v>34</v>
      </c>
      <c r="T18" s="11" t="s">
        <v>34</v>
      </c>
      <c r="U18" s="11" t="s">
        <v>34</v>
      </c>
      <c r="V18" s="11" t="s">
        <v>34</v>
      </c>
      <c r="W18" s="11" t="s">
        <v>34</v>
      </c>
      <c r="X18" s="11" t="s">
        <v>34</v>
      </c>
      <c r="Y18" s="20" t="str">
        <f>L18</f>
        <v>В связи со снижением объёмов предоставляемых услуг</v>
      </c>
      <c r="Z18" s="11" t="s">
        <v>35</v>
      </c>
      <c r="AB18" s="21">
        <v>2.09</v>
      </c>
    </row>
    <row r="19" spans="1:28" s="21" customFormat="1" ht="201.75" customHeight="1" x14ac:dyDescent="0.25">
      <c r="A19" s="11">
        <v>4</v>
      </c>
      <c r="B19" s="11" t="s">
        <v>30</v>
      </c>
      <c r="C19" s="16" t="str">
        <f>'[1]Сравнительная факт '!B49</f>
        <v xml:space="preserve">Установка дополнительного КТПНГ-630кВА к ТП-8 м-он 2 </v>
      </c>
      <c r="D19" s="11" t="s">
        <v>36</v>
      </c>
      <c r="E19" s="12">
        <v>1</v>
      </c>
      <c r="F19" s="18">
        <f>E19</f>
        <v>1</v>
      </c>
      <c r="G19" s="11" t="s">
        <v>32</v>
      </c>
      <c r="H19" s="11"/>
      <c r="I19" s="17">
        <v>4600</v>
      </c>
      <c r="J19" s="18">
        <v>4600</v>
      </c>
      <c r="K19" s="18">
        <f>J19-I19</f>
        <v>0</v>
      </c>
      <c r="L19" s="20"/>
      <c r="M19" s="12">
        <f t="shared" ref="M19:M26" si="1">I19</f>
        <v>4600</v>
      </c>
      <c r="N19" s="12" t="s">
        <v>34</v>
      </c>
      <c r="O19" s="11" t="s">
        <v>34</v>
      </c>
      <c r="P19" s="11" t="s">
        <v>34</v>
      </c>
      <c r="Q19" s="17">
        <v>0</v>
      </c>
      <c r="R19" s="17">
        <v>0</v>
      </c>
      <c r="S19" s="17">
        <v>0</v>
      </c>
      <c r="T19" s="17">
        <v>4.0289999999999999</v>
      </c>
      <c r="U19" s="11" t="s">
        <v>34</v>
      </c>
      <c r="V19" s="11" t="s">
        <v>34</v>
      </c>
      <c r="W19" s="11" t="s">
        <v>34</v>
      </c>
      <c r="X19" s="11" t="s">
        <v>34</v>
      </c>
      <c r="Y19" s="20"/>
      <c r="Z19" s="11" t="s">
        <v>35</v>
      </c>
      <c r="AB19" s="22">
        <f>'[3]коэфизноса (4)'!$O$7</f>
        <v>0.55555555555555558</v>
      </c>
    </row>
    <row r="20" spans="1:28" s="21" customFormat="1" ht="168.75" customHeight="1" x14ac:dyDescent="0.25">
      <c r="A20" s="11">
        <v>5</v>
      </c>
      <c r="B20" s="11" t="s">
        <v>30</v>
      </c>
      <c r="C20" s="16" t="str">
        <f>'[1]Сравнительная факт '!B50</f>
        <v>Приобретение КОМПАКТНОГО РАСПРЕДЕЛИТЕЛЬНОГО УСТРОЙСТВА БАКОВОГО ТИПА 110КВ (ГПП-67)</v>
      </c>
      <c r="D20" s="11" t="str">
        <f>D19</f>
        <v>шт</v>
      </c>
      <c r="E20" s="17">
        <v>2</v>
      </c>
      <c r="F20" s="18">
        <f>E20</f>
        <v>2</v>
      </c>
      <c r="G20" s="11" t="s">
        <v>32</v>
      </c>
      <c r="H20" s="11"/>
      <c r="I20" s="17">
        <v>46767.857142857138</v>
      </c>
      <c r="J20" s="18">
        <v>46767.857142857138</v>
      </c>
      <c r="K20" s="18">
        <f t="shared" si="0"/>
        <v>0</v>
      </c>
      <c r="L20" s="20"/>
      <c r="M20" s="12">
        <f t="shared" si="1"/>
        <v>46767.857142857138</v>
      </c>
      <c r="N20" s="12" t="s">
        <v>34</v>
      </c>
      <c r="O20" s="11" t="s">
        <v>34</v>
      </c>
      <c r="P20" s="11" t="s">
        <v>34</v>
      </c>
      <c r="Q20" s="11" t="s">
        <v>34</v>
      </c>
      <c r="R20" s="17">
        <v>715.16</v>
      </c>
      <c r="S20" s="17">
        <v>0</v>
      </c>
      <c r="T20" s="17">
        <v>4</v>
      </c>
      <c r="U20" s="11" t="s">
        <v>34</v>
      </c>
      <c r="V20" s="11" t="s">
        <v>34</v>
      </c>
      <c r="W20" s="11" t="s">
        <v>34</v>
      </c>
      <c r="X20" s="11" t="s">
        <v>34</v>
      </c>
      <c r="Y20" s="20"/>
      <c r="Z20" s="11" t="s">
        <v>35</v>
      </c>
      <c r="AB20" s="22">
        <f>'[3]коэфизноса (4)'!$O$8</f>
        <v>0.55555555555555558</v>
      </c>
    </row>
    <row r="21" spans="1:28" s="21" customFormat="1" ht="148.5" customHeight="1" x14ac:dyDescent="0.25">
      <c r="A21" s="11">
        <v>6</v>
      </c>
      <c r="B21" s="11" t="str">
        <f>B20</f>
        <v xml:space="preserve">Передача и распределение электроэнергии </v>
      </c>
      <c r="C21" s="16" t="str">
        <f>'[1]Сравнительная факт '!B51</f>
        <v>Приобретение ШКАФ УПРАВЛЕНИЯ  ОПЕРАТИВНЫМ  ТОКОМ ШУОТ   380 50ГЦ,   230В, 80А (ГПП-67)</v>
      </c>
      <c r="D21" s="11" t="str">
        <f>D20</f>
        <v>шт</v>
      </c>
      <c r="E21" s="17">
        <v>2</v>
      </c>
      <c r="F21" s="18">
        <f>E21</f>
        <v>2</v>
      </c>
      <c r="G21" s="11" t="s">
        <v>32</v>
      </c>
      <c r="H21" s="11"/>
      <c r="I21" s="17">
        <v>11319</v>
      </c>
      <c r="J21" s="18">
        <v>11319</v>
      </c>
      <c r="K21" s="18">
        <f t="shared" si="0"/>
        <v>0</v>
      </c>
      <c r="L21" s="20"/>
      <c r="M21" s="12">
        <f t="shared" si="1"/>
        <v>11319</v>
      </c>
      <c r="N21" s="12" t="s">
        <v>34</v>
      </c>
      <c r="O21" s="11" t="s">
        <v>34</v>
      </c>
      <c r="P21" s="11" t="s">
        <v>34</v>
      </c>
      <c r="Q21" s="11" t="s">
        <v>34</v>
      </c>
      <c r="R21" s="17">
        <v>108.75</v>
      </c>
      <c r="S21" s="17">
        <v>0</v>
      </c>
      <c r="T21" s="17">
        <v>1.706</v>
      </c>
      <c r="U21" s="11" t="s">
        <v>34</v>
      </c>
      <c r="V21" s="11" t="s">
        <v>34</v>
      </c>
      <c r="W21" s="11" t="s">
        <v>34</v>
      </c>
      <c r="X21" s="11">
        <v>1</v>
      </c>
      <c r="Y21" s="20"/>
      <c r="Z21" s="11" t="s">
        <v>35</v>
      </c>
      <c r="AB21" s="22">
        <f>'[3]коэфизноса (4)'!$O$9</f>
        <v>0.41666666666666669</v>
      </c>
    </row>
    <row r="22" spans="1:28" s="28" customFormat="1" ht="141.75" customHeight="1" x14ac:dyDescent="0.25">
      <c r="A22" s="11">
        <v>7</v>
      </c>
      <c r="B22" s="16" t="str">
        <f>B21</f>
        <v xml:space="preserve">Передача и распределение электроэнергии </v>
      </c>
      <c r="C22" s="16" t="str">
        <f>'[1]Сравнительная факт '!B52</f>
        <v>Приобретение ТРАНСФОРМАТОРА  ТМ-400 6/0.4(ОС)(2шт)</v>
      </c>
      <c r="D22" s="16" t="str">
        <f>D21</f>
        <v>шт</v>
      </c>
      <c r="E22" s="23">
        <v>2</v>
      </c>
      <c r="F22" s="24">
        <f>E22</f>
        <v>2</v>
      </c>
      <c r="G22" s="16" t="s">
        <v>32</v>
      </c>
      <c r="H22" s="16"/>
      <c r="I22" s="23">
        <v>2246.1732222576516</v>
      </c>
      <c r="J22" s="24">
        <f>I22</f>
        <v>2246.1732222576516</v>
      </c>
      <c r="K22" s="18">
        <f>J22-I22</f>
        <v>0</v>
      </c>
      <c r="L22" s="25"/>
      <c r="M22" s="26">
        <f t="shared" si="1"/>
        <v>2246.1732222576516</v>
      </c>
      <c r="N22" s="26" t="s">
        <v>34</v>
      </c>
      <c r="O22" s="16" t="s">
        <v>34</v>
      </c>
      <c r="P22" s="16" t="s">
        <v>34</v>
      </c>
      <c r="Q22" s="11" t="s">
        <v>34</v>
      </c>
      <c r="R22" s="27">
        <v>79.52</v>
      </c>
      <c r="S22" s="17">
        <v>0</v>
      </c>
      <c r="T22" s="17">
        <v>5.4390000000000001</v>
      </c>
      <c r="U22" s="11" t="s">
        <v>34</v>
      </c>
      <c r="V22" s="11" t="s">
        <v>34</v>
      </c>
      <c r="W22" s="11" t="s">
        <v>34</v>
      </c>
      <c r="X22" s="11" t="s">
        <v>34</v>
      </c>
      <c r="Y22" s="25"/>
      <c r="Z22" s="11" t="s">
        <v>35</v>
      </c>
      <c r="AB22" s="29"/>
    </row>
    <row r="23" spans="1:28" s="21" customFormat="1" ht="219" customHeight="1" x14ac:dyDescent="0.25">
      <c r="A23" s="11">
        <v>8</v>
      </c>
      <c r="B23" s="11" t="str">
        <f t="shared" ref="B23:B39" si="2">B22</f>
        <v xml:space="preserve">Передача и распределение электроэнергии </v>
      </c>
      <c r="C23" s="16" t="str">
        <f>'[1]Сравнительная факт '!B53</f>
        <v>Приобретение РАЗЪЕДИНИТЕЛЯ РПД-1К-110-III-25/1250 УХЛ1 (ГПП-63)</v>
      </c>
      <c r="D23" s="11" t="str">
        <f t="shared" ref="D23:D32" si="3">D22</f>
        <v>шт</v>
      </c>
      <c r="E23" s="17">
        <v>6</v>
      </c>
      <c r="F23" s="18">
        <v>6</v>
      </c>
      <c r="G23" s="11" t="s">
        <v>32</v>
      </c>
      <c r="H23" s="11"/>
      <c r="I23" s="17">
        <v>22989.653999999999</v>
      </c>
      <c r="J23" s="18">
        <v>22989.653999999999</v>
      </c>
      <c r="K23" s="18">
        <f t="shared" si="0"/>
        <v>0</v>
      </c>
      <c r="L23" s="20"/>
      <c r="M23" s="12">
        <f t="shared" si="1"/>
        <v>22989.653999999999</v>
      </c>
      <c r="N23" s="12" t="s">
        <v>34</v>
      </c>
      <c r="O23" s="11" t="s">
        <v>34</v>
      </c>
      <c r="P23" s="11" t="s">
        <v>34</v>
      </c>
      <c r="Q23" s="11" t="s">
        <v>34</v>
      </c>
      <c r="R23" s="11">
        <v>213.31</v>
      </c>
      <c r="S23" s="17">
        <v>0</v>
      </c>
      <c r="T23" s="17">
        <v>9.9420000000000002</v>
      </c>
      <c r="U23" s="11" t="s">
        <v>34</v>
      </c>
      <c r="V23" s="11" t="s">
        <v>34</v>
      </c>
      <c r="W23" s="11" t="s">
        <v>34</v>
      </c>
      <c r="X23" s="11" t="s">
        <v>34</v>
      </c>
      <c r="Y23" s="20"/>
      <c r="Z23" s="11" t="s">
        <v>35</v>
      </c>
    </row>
    <row r="24" spans="1:28" s="21" customFormat="1" ht="336.75" customHeight="1" x14ac:dyDescent="0.25">
      <c r="A24" s="11">
        <v>9</v>
      </c>
      <c r="B24" s="11" t="str">
        <f t="shared" si="2"/>
        <v xml:space="preserve">Передача и распределение электроэнергии </v>
      </c>
      <c r="C24" s="16" t="str">
        <f>'[1]Сравнительная факт '!B54</f>
        <v>Приобретение РЕКЛОУЗЕРА TER_REC35_SMART1_SUB7  ИСП. 1 (ЦРП-3 Сатпаев)</v>
      </c>
      <c r="D24" s="11" t="str">
        <f t="shared" si="3"/>
        <v>шт</v>
      </c>
      <c r="E24" s="17">
        <v>2</v>
      </c>
      <c r="F24" s="17">
        <v>2</v>
      </c>
      <c r="G24" s="11" t="s">
        <v>32</v>
      </c>
      <c r="H24" s="11"/>
      <c r="I24" s="17">
        <v>21035.857142857141</v>
      </c>
      <c r="J24" s="18">
        <v>21035.857142857141</v>
      </c>
      <c r="K24" s="18">
        <f t="shared" si="0"/>
        <v>0</v>
      </c>
      <c r="M24" s="12">
        <f t="shared" si="1"/>
        <v>21035.857142857141</v>
      </c>
      <c r="N24" s="12" t="s">
        <v>34</v>
      </c>
      <c r="O24" s="11" t="s">
        <v>34</v>
      </c>
      <c r="P24" s="11" t="s">
        <v>34</v>
      </c>
      <c r="Q24" s="11" t="s">
        <v>34</v>
      </c>
      <c r="R24" s="11">
        <v>59.65</v>
      </c>
      <c r="S24" s="17">
        <v>0</v>
      </c>
      <c r="T24" s="17">
        <v>1.706</v>
      </c>
      <c r="U24" s="11" t="s">
        <v>34</v>
      </c>
      <c r="V24" s="11" t="s">
        <v>34</v>
      </c>
      <c r="W24" s="11" t="s">
        <v>34</v>
      </c>
      <c r="X24" s="11" t="s">
        <v>34</v>
      </c>
      <c r="Y24" s="20"/>
      <c r="Z24" s="11" t="s">
        <v>35</v>
      </c>
    </row>
    <row r="25" spans="1:28" s="21" customFormat="1" ht="94.5" x14ac:dyDescent="0.25">
      <c r="A25" s="11">
        <v>10</v>
      </c>
      <c r="B25" s="11" t="str">
        <f t="shared" si="2"/>
        <v xml:space="preserve">Передача и распределение электроэнергии </v>
      </c>
      <c r="C25" s="16" t="str">
        <f>'[1]Сравнительная факт '!B55</f>
        <v>Приобретение АНГАРА СБОРНОГО-РАЗБОРНОГО УТЕПЛЕННОГО 9,84Х5,16Х14,92М</v>
      </c>
      <c r="D25" s="11" t="str">
        <f t="shared" si="3"/>
        <v>шт</v>
      </c>
      <c r="E25" s="17">
        <v>1</v>
      </c>
      <c r="F25" s="17">
        <v>1</v>
      </c>
      <c r="G25" s="11" t="s">
        <v>32</v>
      </c>
      <c r="H25" s="11"/>
      <c r="I25" s="17">
        <v>9100</v>
      </c>
      <c r="J25" s="18">
        <f>I25</f>
        <v>9100</v>
      </c>
      <c r="K25" s="18">
        <f>J25-I25</f>
        <v>0</v>
      </c>
      <c r="L25" s="20"/>
      <c r="M25" s="12">
        <f t="shared" si="1"/>
        <v>9100</v>
      </c>
      <c r="N25" s="12" t="s">
        <v>34</v>
      </c>
      <c r="O25" s="11" t="s">
        <v>34</v>
      </c>
      <c r="P25" s="11" t="s">
        <v>34</v>
      </c>
      <c r="Q25" s="11" t="s">
        <v>34</v>
      </c>
      <c r="R25" s="30">
        <v>0</v>
      </c>
      <c r="S25" s="17">
        <v>0</v>
      </c>
      <c r="T25" s="17">
        <v>2.8490000000000002</v>
      </c>
      <c r="U25" s="11" t="s">
        <v>34</v>
      </c>
      <c r="V25" s="11" t="s">
        <v>34</v>
      </c>
      <c r="W25" s="11" t="s">
        <v>34</v>
      </c>
      <c r="X25" s="11" t="s">
        <v>34</v>
      </c>
      <c r="Y25" s="20"/>
      <c r="Z25" s="11" t="s">
        <v>35</v>
      </c>
    </row>
    <row r="26" spans="1:28" s="21" customFormat="1" ht="138.75" customHeight="1" x14ac:dyDescent="0.25">
      <c r="A26" s="11">
        <v>11</v>
      </c>
      <c r="B26" s="11" t="str">
        <f t="shared" si="2"/>
        <v xml:space="preserve">Передача и распределение электроэнергии </v>
      </c>
      <c r="C26" s="16" t="str">
        <f>'[1]Сравнительная факт '!B56</f>
        <v>Приобретение трансформатора ТМ-630кВА</v>
      </c>
      <c r="D26" s="11" t="str">
        <f t="shared" si="3"/>
        <v>шт</v>
      </c>
      <c r="E26" s="17">
        <v>2</v>
      </c>
      <c r="F26" s="18">
        <v>2</v>
      </c>
      <c r="G26" s="11" t="s">
        <v>32</v>
      </c>
      <c r="H26" s="11"/>
      <c r="I26" s="17">
        <v>5728.9285714285706</v>
      </c>
      <c r="J26" s="18">
        <v>5728.9285714285706</v>
      </c>
      <c r="K26" s="18">
        <f t="shared" si="0"/>
        <v>0</v>
      </c>
      <c r="L26" s="20"/>
      <c r="M26" s="12">
        <f t="shared" si="1"/>
        <v>5728.9285714285706</v>
      </c>
      <c r="N26" s="12" t="s">
        <v>34</v>
      </c>
      <c r="O26" s="11" t="s">
        <v>34</v>
      </c>
      <c r="P26" s="11" t="s">
        <v>34</v>
      </c>
      <c r="Q26" s="11" t="s">
        <v>34</v>
      </c>
      <c r="R26" s="11">
        <v>569.84</v>
      </c>
      <c r="S26" s="17">
        <v>0</v>
      </c>
      <c r="T26" s="17">
        <v>4.7279999999999998</v>
      </c>
      <c r="U26" s="11">
        <v>0.11</v>
      </c>
      <c r="V26" s="11">
        <v>0.11</v>
      </c>
      <c r="W26" s="11" t="s">
        <v>34</v>
      </c>
      <c r="X26" s="11" t="s">
        <v>34</v>
      </c>
      <c r="Y26" s="20"/>
      <c r="Z26" s="11" t="s">
        <v>35</v>
      </c>
    </row>
    <row r="27" spans="1:28" s="21" customFormat="1" ht="265.5" customHeight="1" x14ac:dyDescent="0.25">
      <c r="A27" s="11">
        <v>12</v>
      </c>
      <c r="B27" s="11" t="str">
        <f t="shared" si="2"/>
        <v xml:space="preserve">Передача и распределение электроэнергии </v>
      </c>
      <c r="C27" s="16" t="str">
        <f>'[1]Сравнительная факт '!B57</f>
        <v>Вынос участка ВЛ-35 кВ Никольская №1, ВЛ-35 кВ Никольская №2 из заболоченной зоны</v>
      </c>
      <c r="D27" s="11" t="s">
        <v>31</v>
      </c>
      <c r="E27" s="17">
        <v>1</v>
      </c>
      <c r="F27" s="18">
        <f>E27</f>
        <v>1</v>
      </c>
      <c r="G27" s="11" t="s">
        <v>32</v>
      </c>
      <c r="H27" s="11"/>
      <c r="I27" s="17">
        <v>66216.900892857142</v>
      </c>
      <c r="J27" s="24">
        <v>53366.482819999997</v>
      </c>
      <c r="K27" s="18">
        <f>J27-I27</f>
        <v>-12850.418072857145</v>
      </c>
      <c r="L27" s="31" t="s">
        <v>37</v>
      </c>
      <c r="M27" s="12">
        <f>I27</f>
        <v>66216.900892857142</v>
      </c>
      <c r="N27" s="12" t="s">
        <v>34</v>
      </c>
      <c r="O27" s="11" t="s">
        <v>34</v>
      </c>
      <c r="P27" s="11" t="s">
        <v>34</v>
      </c>
      <c r="Q27" s="11" t="s">
        <v>34</v>
      </c>
      <c r="R27" s="17">
        <v>2254.52</v>
      </c>
      <c r="S27" s="30"/>
      <c r="T27" s="30">
        <v>7.8289999999999997</v>
      </c>
      <c r="U27" s="11">
        <v>5.0000000000000001E-3</v>
      </c>
      <c r="V27" s="11">
        <v>5.0000000000000001E-3</v>
      </c>
      <c r="W27" s="11" t="s">
        <v>34</v>
      </c>
      <c r="X27" s="11">
        <v>8</v>
      </c>
      <c r="Y27" s="50" t="s">
        <v>37</v>
      </c>
      <c r="Z27" s="11" t="s">
        <v>35</v>
      </c>
      <c r="AA27" s="21">
        <v>0.42</v>
      </c>
    </row>
    <row r="28" spans="1:28" s="21" customFormat="1" ht="94.5" x14ac:dyDescent="0.25">
      <c r="A28" s="11">
        <v>13</v>
      </c>
      <c r="B28" s="11" t="str">
        <f t="shared" si="2"/>
        <v xml:space="preserve">Передача и распределение электроэнергии </v>
      </c>
      <c r="C28" s="16" t="str">
        <f>'[1]Сравнительная факт '!B58</f>
        <v>Строительство ВЛ от опоры № 21 ВЛ ЦРП-35/6 №8 яч10 до опоры №17п. "Аварийный" КТПН-6/0,4 дляПЭС»</v>
      </c>
      <c r="D28" s="11" t="s">
        <v>31</v>
      </c>
      <c r="E28" s="17">
        <v>1</v>
      </c>
      <c r="F28" s="17">
        <v>1</v>
      </c>
      <c r="G28" s="11" t="s">
        <v>32</v>
      </c>
      <c r="H28" s="11"/>
      <c r="I28" s="17">
        <v>5303.6321428571428</v>
      </c>
      <c r="J28" s="18">
        <f>'[2]анализ свод (2)'!$G$33</f>
        <v>5303.6321428571428</v>
      </c>
      <c r="K28" s="18">
        <f t="shared" si="0"/>
        <v>0</v>
      </c>
      <c r="L28" s="20"/>
      <c r="M28" s="12">
        <f t="shared" ref="M28:M39" si="4">I28</f>
        <v>5303.6321428571428</v>
      </c>
      <c r="N28" s="12" t="s">
        <v>34</v>
      </c>
      <c r="O28" s="11" t="s">
        <v>34</v>
      </c>
      <c r="P28" s="11" t="s">
        <v>34</v>
      </c>
      <c r="Q28" s="11" t="s">
        <v>34</v>
      </c>
      <c r="R28" s="17">
        <v>1574.59</v>
      </c>
      <c r="S28" s="32"/>
      <c r="T28" s="30">
        <v>8.984</v>
      </c>
      <c r="U28" s="11">
        <v>0.09</v>
      </c>
      <c r="V28" s="11">
        <v>0.09</v>
      </c>
      <c r="W28" s="11" t="s">
        <v>34</v>
      </c>
      <c r="X28" s="11" t="s">
        <v>34</v>
      </c>
      <c r="Y28" s="20"/>
      <c r="Z28" s="11" t="s">
        <v>35</v>
      </c>
      <c r="AA28" s="22">
        <f>'[3]коэфизноса (4)'!$P$17</f>
        <v>7.5165017556039828</v>
      </c>
    </row>
    <row r="29" spans="1:28" s="21" customFormat="1" ht="94.5" x14ac:dyDescent="0.25">
      <c r="A29" s="11">
        <v>14</v>
      </c>
      <c r="B29" s="11" t="str">
        <f t="shared" si="2"/>
        <v xml:space="preserve">Передача и распределение электроэнергии </v>
      </c>
      <c r="C29" s="16" t="str">
        <f>'[1]Сравнительная факт '!B59</f>
        <v xml:space="preserve">Приобретение вилочного погрузчика марка 62-8FD20 FV3000 </v>
      </c>
      <c r="D29" s="11" t="s">
        <v>36</v>
      </c>
      <c r="E29" s="17">
        <v>1</v>
      </c>
      <c r="F29" s="18">
        <f t="shared" ref="F29:F33" si="5">E29</f>
        <v>1</v>
      </c>
      <c r="G29" s="11" t="s">
        <v>32</v>
      </c>
      <c r="H29" s="11"/>
      <c r="I29" s="17">
        <v>9804.1</v>
      </c>
      <c r="J29" s="18">
        <v>9804.1</v>
      </c>
      <c r="K29" s="18">
        <f t="shared" si="0"/>
        <v>0</v>
      </c>
      <c r="L29" s="20"/>
      <c r="M29" s="12">
        <f t="shared" si="4"/>
        <v>9804.1</v>
      </c>
      <c r="N29" s="12" t="s">
        <v>34</v>
      </c>
      <c r="O29" s="11" t="s">
        <v>34</v>
      </c>
      <c r="P29" s="11" t="s">
        <v>34</v>
      </c>
      <c r="Q29" s="11" t="s">
        <v>34</v>
      </c>
      <c r="R29" s="11" t="s">
        <v>34</v>
      </c>
      <c r="S29" s="11" t="s">
        <v>34</v>
      </c>
      <c r="T29" s="11">
        <v>5.5789999999999997</v>
      </c>
      <c r="U29" s="11" t="s">
        <v>34</v>
      </c>
      <c r="V29" s="11" t="s">
        <v>34</v>
      </c>
      <c r="W29" s="11" t="s">
        <v>34</v>
      </c>
      <c r="X29" s="11" t="s">
        <v>34</v>
      </c>
      <c r="Y29" s="20"/>
      <c r="Z29" s="11" t="s">
        <v>35</v>
      </c>
    </row>
    <row r="30" spans="1:28" s="21" customFormat="1" ht="142.5" customHeight="1" x14ac:dyDescent="0.25">
      <c r="A30" s="11">
        <v>15</v>
      </c>
      <c r="B30" s="11" t="str">
        <f t="shared" si="2"/>
        <v xml:space="preserve">Передача и распределение электроэнергии </v>
      </c>
      <c r="C30" s="16" t="str">
        <f>'[1]Сравнительная факт '!B60</f>
        <v>Приобретение Самосвала Камаз 65115 6058-50</v>
      </c>
      <c r="D30" s="11" t="str">
        <f t="shared" si="3"/>
        <v>шт</v>
      </c>
      <c r="E30" s="17">
        <v>1</v>
      </c>
      <c r="F30" s="18">
        <f t="shared" si="5"/>
        <v>1</v>
      </c>
      <c r="G30" s="11" t="s">
        <v>32</v>
      </c>
      <c r="H30" s="11"/>
      <c r="I30" s="17">
        <v>23699.999999999996</v>
      </c>
      <c r="J30" s="18">
        <v>23699.999999999996</v>
      </c>
      <c r="K30" s="18">
        <f>J30-I30</f>
        <v>0</v>
      </c>
      <c r="L30" s="20"/>
      <c r="M30" s="12">
        <f t="shared" si="4"/>
        <v>23699.999999999996</v>
      </c>
      <c r="N30" s="12" t="s">
        <v>34</v>
      </c>
      <c r="O30" s="11" t="s">
        <v>34</v>
      </c>
      <c r="P30" s="11" t="s">
        <v>34</v>
      </c>
      <c r="Q30" s="11" t="s">
        <v>34</v>
      </c>
      <c r="R30" s="11" t="s">
        <v>34</v>
      </c>
      <c r="S30" s="11" t="s">
        <v>34</v>
      </c>
      <c r="T30" s="11">
        <v>9.6489999999999991</v>
      </c>
      <c r="U30" s="11" t="s">
        <v>34</v>
      </c>
      <c r="V30" s="11" t="s">
        <v>34</v>
      </c>
      <c r="W30" s="11" t="s">
        <v>34</v>
      </c>
      <c r="X30" s="11" t="s">
        <v>34</v>
      </c>
      <c r="Y30" s="20"/>
      <c r="Z30" s="11" t="s">
        <v>35</v>
      </c>
    </row>
    <row r="31" spans="1:28" s="21" customFormat="1" ht="147" customHeight="1" x14ac:dyDescent="0.25">
      <c r="A31" s="11">
        <v>16</v>
      </c>
      <c r="B31" s="11" t="str">
        <f t="shared" si="2"/>
        <v xml:space="preserve">Передача и распределение электроэнергии </v>
      </c>
      <c r="C31" s="16" t="str">
        <f>'[1]Сравнительная факт '!B61</f>
        <v>Приобретение АВТОМОБИЛЯ УАЗ ПАТРИОТ LIMITED 236321-305</v>
      </c>
      <c r="D31" s="11" t="str">
        <f t="shared" si="3"/>
        <v>шт</v>
      </c>
      <c r="E31" s="17">
        <v>1</v>
      </c>
      <c r="F31" s="18">
        <f t="shared" si="5"/>
        <v>1</v>
      </c>
      <c r="G31" s="11" t="s">
        <v>32</v>
      </c>
      <c r="H31" s="11"/>
      <c r="I31" s="17">
        <v>8719.9999999999982</v>
      </c>
      <c r="J31" s="18">
        <v>8719.9999999999982</v>
      </c>
      <c r="K31" s="18">
        <f t="shared" si="0"/>
        <v>0</v>
      </c>
      <c r="L31" s="20"/>
      <c r="M31" s="12">
        <f t="shared" si="4"/>
        <v>8719.9999999999982</v>
      </c>
      <c r="N31" s="12" t="s">
        <v>34</v>
      </c>
      <c r="O31" s="11" t="s">
        <v>34</v>
      </c>
      <c r="P31" s="11" t="s">
        <v>34</v>
      </c>
      <c r="Q31" s="11" t="s">
        <v>34</v>
      </c>
      <c r="R31" s="11" t="s">
        <v>34</v>
      </c>
      <c r="S31" s="11" t="s">
        <v>34</v>
      </c>
      <c r="T31" s="30">
        <v>6.33</v>
      </c>
      <c r="U31" s="11" t="s">
        <v>34</v>
      </c>
      <c r="V31" s="11" t="s">
        <v>34</v>
      </c>
      <c r="W31" s="11" t="s">
        <v>34</v>
      </c>
      <c r="X31" s="11" t="s">
        <v>34</v>
      </c>
      <c r="Y31" s="20"/>
      <c r="Z31" s="11" t="str">
        <f>Z30</f>
        <v>Повышение надежности и электроснабжения потребителей области, а также повышения качества передаваемой электрической энергии.</v>
      </c>
    </row>
    <row r="32" spans="1:28" s="21" customFormat="1" ht="144.75" customHeight="1" x14ac:dyDescent="0.25">
      <c r="A32" s="11">
        <v>17</v>
      </c>
      <c r="B32" s="11" t="str">
        <f t="shared" si="2"/>
        <v xml:space="preserve">Передача и распределение электроэнергии </v>
      </c>
      <c r="C32" s="16" t="str">
        <f>'[1]Сравнительная факт '!B62</f>
        <v>АВТОГИДРОПОДЪЕМНИК КАМАЗ 65115 АГП-36(ПСС-141.36)</v>
      </c>
      <c r="D32" s="11" t="str">
        <f t="shared" si="3"/>
        <v>шт</v>
      </c>
      <c r="E32" s="17">
        <v>1</v>
      </c>
      <c r="F32" s="18">
        <f t="shared" si="5"/>
        <v>1</v>
      </c>
      <c r="G32" s="11" t="s">
        <v>32</v>
      </c>
      <c r="H32" s="11"/>
      <c r="I32" s="17">
        <v>59732.142857142855</v>
      </c>
      <c r="J32" s="18">
        <v>59732.142857142855</v>
      </c>
      <c r="K32" s="18">
        <f t="shared" si="0"/>
        <v>0</v>
      </c>
      <c r="L32" s="20"/>
      <c r="M32" s="12">
        <f t="shared" si="4"/>
        <v>59732.142857142855</v>
      </c>
      <c r="N32" s="12" t="s">
        <v>34</v>
      </c>
      <c r="O32" s="11" t="s">
        <v>34</v>
      </c>
      <c r="P32" s="11" t="s">
        <v>34</v>
      </c>
      <c r="Q32" s="11" t="s">
        <v>34</v>
      </c>
      <c r="R32" s="11" t="s">
        <v>34</v>
      </c>
      <c r="S32" s="11" t="s">
        <v>34</v>
      </c>
      <c r="T32" s="11">
        <v>3.83</v>
      </c>
      <c r="U32" s="11" t="s">
        <v>34</v>
      </c>
      <c r="V32" s="11" t="s">
        <v>34</v>
      </c>
      <c r="W32" s="11" t="s">
        <v>34</v>
      </c>
      <c r="X32" s="11" t="s">
        <v>34</v>
      </c>
      <c r="Y32" s="20"/>
      <c r="Z32" s="11" t="s">
        <v>35</v>
      </c>
    </row>
    <row r="33" spans="1:26" s="21" customFormat="1" ht="362.25" x14ac:dyDescent="0.25">
      <c r="A33" s="11">
        <v>18</v>
      </c>
      <c r="B33" s="11" t="str">
        <f t="shared" si="2"/>
        <v xml:space="preserve">Передача и распределение электроэнергии </v>
      </c>
      <c r="C33" s="33" t="s">
        <v>38</v>
      </c>
      <c r="D33" s="11" t="s">
        <v>39</v>
      </c>
      <c r="E33" s="17">
        <v>1</v>
      </c>
      <c r="F33" s="18">
        <f t="shared" si="5"/>
        <v>1</v>
      </c>
      <c r="G33" s="11" t="s">
        <v>32</v>
      </c>
      <c r="H33" s="11"/>
      <c r="I33" s="17">
        <v>22098.788392857139</v>
      </c>
      <c r="J33" s="18">
        <v>17256.962</v>
      </c>
      <c r="K33" s="18">
        <f>J33-I33</f>
        <v>-4841.8263928571396</v>
      </c>
      <c r="L33" s="34" t="s">
        <v>40</v>
      </c>
      <c r="M33" s="12">
        <f t="shared" si="4"/>
        <v>22098.788392857139</v>
      </c>
      <c r="N33" s="12" t="s">
        <v>34</v>
      </c>
      <c r="O33" s="11" t="s">
        <v>34</v>
      </c>
      <c r="P33" s="11" t="s">
        <v>34</v>
      </c>
      <c r="Q33" s="11" t="s">
        <v>34</v>
      </c>
      <c r="R33" s="11" t="s">
        <v>34</v>
      </c>
      <c r="S33" s="11" t="s">
        <v>34</v>
      </c>
      <c r="T33" s="11" t="s">
        <v>34</v>
      </c>
      <c r="U33" s="11" t="s">
        <v>34</v>
      </c>
      <c r="V33" s="11" t="s">
        <v>34</v>
      </c>
      <c r="W33" s="11" t="s">
        <v>34</v>
      </c>
      <c r="X33" s="11" t="s">
        <v>34</v>
      </c>
      <c r="Y33" s="50" t="s">
        <v>40</v>
      </c>
      <c r="Z33" s="11" t="s">
        <v>41</v>
      </c>
    </row>
    <row r="34" spans="1:26" s="21" customFormat="1" ht="94.5" x14ac:dyDescent="0.25">
      <c r="A34" s="11">
        <v>19</v>
      </c>
      <c r="B34" s="11" t="str">
        <f t="shared" si="2"/>
        <v xml:space="preserve">Передача и распределение электроэнергии </v>
      </c>
      <c r="C34" s="16" t="str">
        <f>'[1]Сравнительная факт '!B65</f>
        <v>Приобретение  сварочного агрегата АДД 4004.6 Д242 ВГ И У1 на шасси</v>
      </c>
      <c r="D34" s="11" t="s">
        <v>36</v>
      </c>
      <c r="E34" s="17">
        <v>1</v>
      </c>
      <c r="F34" s="18">
        <v>1</v>
      </c>
      <c r="G34" s="11" t="s">
        <v>32</v>
      </c>
      <c r="H34" s="11"/>
      <c r="I34" s="17">
        <v>5037.3999999999987</v>
      </c>
      <c r="J34" s="18">
        <f>'[2]анализ свод (2)'!$G$40</f>
        <v>5037.3999999999987</v>
      </c>
      <c r="K34" s="18">
        <f t="shared" si="0"/>
        <v>0</v>
      </c>
      <c r="L34" s="35" t="s">
        <v>42</v>
      </c>
      <c r="M34" s="12">
        <f t="shared" si="4"/>
        <v>5037.3999999999987</v>
      </c>
      <c r="N34" s="12" t="s">
        <v>34</v>
      </c>
      <c r="O34" s="11" t="s">
        <v>34</v>
      </c>
      <c r="P34" s="11" t="s">
        <v>34</v>
      </c>
      <c r="Q34" s="11" t="s">
        <v>34</v>
      </c>
      <c r="R34" s="11" t="s">
        <v>34</v>
      </c>
      <c r="S34" s="11" t="s">
        <v>34</v>
      </c>
      <c r="T34" s="11">
        <v>2.5</v>
      </c>
      <c r="U34" s="11" t="s">
        <v>34</v>
      </c>
      <c r="V34" s="11" t="s">
        <v>34</v>
      </c>
      <c r="W34" s="11" t="s">
        <v>34</v>
      </c>
      <c r="X34" s="11" t="s">
        <v>34</v>
      </c>
      <c r="Y34" s="20"/>
      <c r="Z34" s="11" t="s">
        <v>35</v>
      </c>
    </row>
    <row r="35" spans="1:26" s="21" customFormat="1" ht="94.5" x14ac:dyDescent="0.25">
      <c r="A35" s="11">
        <v>20</v>
      </c>
      <c r="B35" s="11" t="str">
        <f t="shared" si="2"/>
        <v xml:space="preserve">Передача и распределение электроэнергии </v>
      </c>
      <c r="C35" s="16" t="str">
        <f>'[1]Сравнительная факт '!B66</f>
        <v>Приобретение АСКУЭ для ЦРП г.Саптпаев</v>
      </c>
      <c r="D35" s="11" t="s">
        <v>39</v>
      </c>
      <c r="E35" s="17">
        <v>1</v>
      </c>
      <c r="F35" s="18">
        <v>1</v>
      </c>
      <c r="G35" s="11" t="s">
        <v>32</v>
      </c>
      <c r="H35" s="11"/>
      <c r="I35" s="17">
        <v>6472.3803571428562</v>
      </c>
      <c r="J35" s="18">
        <f>'[2]анализ свод (2)'!$G$41</f>
        <v>6472.3803571428562</v>
      </c>
      <c r="K35" s="18">
        <f>J35-I35</f>
        <v>0</v>
      </c>
      <c r="L35" s="35"/>
      <c r="M35" s="12">
        <f t="shared" si="4"/>
        <v>6472.3803571428562</v>
      </c>
      <c r="N35" s="12" t="s">
        <v>34</v>
      </c>
      <c r="O35" s="11" t="s">
        <v>34</v>
      </c>
      <c r="P35" s="11" t="s">
        <v>34</v>
      </c>
      <c r="Q35" s="11" t="s">
        <v>34</v>
      </c>
      <c r="R35" s="11" t="s">
        <v>34</v>
      </c>
      <c r="S35" s="11" t="s">
        <v>34</v>
      </c>
      <c r="T35" s="11">
        <v>0.874</v>
      </c>
      <c r="U35" s="11" t="s">
        <v>34</v>
      </c>
      <c r="V35" s="11" t="s">
        <v>34</v>
      </c>
      <c r="W35" s="11" t="s">
        <v>34</v>
      </c>
      <c r="X35" s="11" t="s">
        <v>34</v>
      </c>
      <c r="Y35" s="20"/>
      <c r="Z35" s="11" t="s">
        <v>35</v>
      </c>
    </row>
    <row r="36" spans="1:26" s="21" customFormat="1" ht="94.5" x14ac:dyDescent="0.25">
      <c r="A36" s="11">
        <v>21</v>
      </c>
      <c r="B36" s="11" t="str">
        <f t="shared" si="2"/>
        <v xml:space="preserve">Передача и распределение электроэнергии </v>
      </c>
      <c r="C36" s="16" t="str">
        <f>'[1]Сравнительная факт '!B68</f>
        <v>Приобретение АВТОМОБИЛЯ КАМАЗ 53215-052-15 С КМУ XCMGSQ5SK3Q</v>
      </c>
      <c r="D36" s="11" t="s">
        <v>36</v>
      </c>
      <c r="E36" s="17">
        <v>1</v>
      </c>
      <c r="F36" s="18">
        <v>1</v>
      </c>
      <c r="G36" s="11" t="s">
        <v>32</v>
      </c>
      <c r="H36" s="11"/>
      <c r="I36" s="17">
        <v>33800</v>
      </c>
      <c r="J36" s="18">
        <v>33800</v>
      </c>
      <c r="K36" s="18">
        <f t="shared" si="0"/>
        <v>0</v>
      </c>
      <c r="L36" s="20"/>
      <c r="M36" s="12">
        <f t="shared" si="4"/>
        <v>33800</v>
      </c>
      <c r="N36" s="12" t="s">
        <v>34</v>
      </c>
      <c r="O36" s="11" t="s">
        <v>34</v>
      </c>
      <c r="P36" s="11" t="s">
        <v>34</v>
      </c>
      <c r="Q36" s="11" t="s">
        <v>34</v>
      </c>
      <c r="R36" s="11" t="s">
        <v>34</v>
      </c>
      <c r="S36" s="11" t="s">
        <v>34</v>
      </c>
      <c r="T36" s="11">
        <v>3.448</v>
      </c>
      <c r="U36" s="11" t="s">
        <v>34</v>
      </c>
      <c r="V36" s="11" t="s">
        <v>34</v>
      </c>
      <c r="W36" s="11" t="s">
        <v>34</v>
      </c>
      <c r="X36" s="11" t="s">
        <v>34</v>
      </c>
      <c r="Y36" s="20"/>
      <c r="Z36" s="11" t="s">
        <v>35</v>
      </c>
    </row>
    <row r="37" spans="1:26" s="28" customFormat="1" ht="94.5" x14ac:dyDescent="0.25">
      <c r="A37" s="11">
        <v>22</v>
      </c>
      <c r="B37" s="11" t="str">
        <f t="shared" si="2"/>
        <v xml:space="preserve">Передача и распределение электроэнергии </v>
      </c>
      <c r="C37" s="16" t="str">
        <f>'[1]Сравнительная факт '!B70</f>
        <v>МИКРОАВТОБУС 16 МЕСТ 106,8Л.С. КППМ 5СТУП.</v>
      </c>
      <c r="D37" s="11" t="s">
        <v>36</v>
      </c>
      <c r="E37" s="23">
        <v>2</v>
      </c>
      <c r="F37" s="24">
        <v>2</v>
      </c>
      <c r="G37" s="16" t="s">
        <v>32</v>
      </c>
      <c r="H37" s="16"/>
      <c r="I37" s="23">
        <v>23803.571428571428</v>
      </c>
      <c r="J37" s="24">
        <f>'[2]анализ свод (2)'!$G$45</f>
        <v>23803.571428571428</v>
      </c>
      <c r="K37" s="18">
        <f t="shared" si="0"/>
        <v>0</v>
      </c>
      <c r="L37" s="25"/>
      <c r="M37" s="26">
        <f t="shared" si="4"/>
        <v>23803.571428571428</v>
      </c>
      <c r="N37" s="26" t="s">
        <v>34</v>
      </c>
      <c r="O37" s="26" t="s">
        <v>34</v>
      </c>
      <c r="P37" s="26" t="s">
        <v>34</v>
      </c>
      <c r="Q37" s="11" t="s">
        <v>34</v>
      </c>
      <c r="R37" s="11" t="s">
        <v>34</v>
      </c>
      <c r="S37" s="11" t="s">
        <v>34</v>
      </c>
      <c r="T37" s="11">
        <v>2.1280000000000001</v>
      </c>
      <c r="U37" s="11" t="s">
        <v>34</v>
      </c>
      <c r="V37" s="11" t="s">
        <v>34</v>
      </c>
      <c r="W37" s="11" t="s">
        <v>34</v>
      </c>
      <c r="X37" s="11" t="s">
        <v>34</v>
      </c>
      <c r="Y37" s="25"/>
      <c r="Z37" s="16" t="s">
        <v>35</v>
      </c>
    </row>
    <row r="38" spans="1:26" s="28" customFormat="1" ht="94.5" x14ac:dyDescent="0.25">
      <c r="A38" s="11">
        <v>23</v>
      </c>
      <c r="B38" s="11" t="str">
        <f t="shared" si="2"/>
        <v xml:space="preserve">Передача и распределение электроэнергии </v>
      </c>
      <c r="C38" s="16" t="str">
        <f>'[2]анализ свод (2)'!$C$46</f>
        <v>ТРАНСФОРМАТОР  ТМ400 6/0,4 ОС</v>
      </c>
      <c r="D38" s="11" t="s">
        <v>36</v>
      </c>
      <c r="E38" s="23">
        <v>1</v>
      </c>
      <c r="F38" s="24">
        <v>1</v>
      </c>
      <c r="G38" s="16" t="s">
        <v>32</v>
      </c>
      <c r="H38" s="16"/>
      <c r="I38" s="23">
        <v>2080</v>
      </c>
      <c r="J38" s="24">
        <f>I38</f>
        <v>2080</v>
      </c>
      <c r="K38" s="18">
        <f>J38-I38</f>
        <v>0</v>
      </c>
      <c r="L38" s="25"/>
      <c r="M38" s="26">
        <f t="shared" si="4"/>
        <v>2080</v>
      </c>
      <c r="N38" s="26" t="s">
        <v>34</v>
      </c>
      <c r="O38" s="26" t="s">
        <v>34</v>
      </c>
      <c r="P38" s="26" t="s">
        <v>34</v>
      </c>
      <c r="Q38" s="11" t="s">
        <v>34</v>
      </c>
      <c r="R38" s="27">
        <v>39.76</v>
      </c>
      <c r="S38" s="11" t="s">
        <v>34</v>
      </c>
      <c r="T38" s="11">
        <v>1.222</v>
      </c>
      <c r="U38" s="11" t="s">
        <v>34</v>
      </c>
      <c r="V38" s="16">
        <v>0.11</v>
      </c>
      <c r="W38" s="11" t="s">
        <v>34</v>
      </c>
      <c r="X38" s="11" t="s">
        <v>34</v>
      </c>
      <c r="Y38" s="25"/>
      <c r="Z38" s="16" t="s">
        <v>35</v>
      </c>
    </row>
    <row r="39" spans="1:26" s="28" customFormat="1" ht="94.5" x14ac:dyDescent="0.25">
      <c r="A39" s="11">
        <v>24</v>
      </c>
      <c r="B39" s="11" t="str">
        <f t="shared" si="2"/>
        <v xml:space="preserve">Передача и распределение электроэнергии </v>
      </c>
      <c r="C39" s="16" t="s">
        <v>43</v>
      </c>
      <c r="D39" s="11" t="s">
        <v>36</v>
      </c>
      <c r="E39" s="23">
        <v>1</v>
      </c>
      <c r="F39" s="24">
        <v>1</v>
      </c>
      <c r="G39" s="16" t="s">
        <v>32</v>
      </c>
      <c r="H39" s="16"/>
      <c r="I39" s="23">
        <v>714.28572321428601</v>
      </c>
      <c r="J39" s="24">
        <f>I39</f>
        <v>714.28572321428601</v>
      </c>
      <c r="K39" s="18">
        <f t="shared" si="0"/>
        <v>0</v>
      </c>
      <c r="L39" s="25"/>
      <c r="M39" s="26">
        <f t="shared" si="4"/>
        <v>714.28572321428601</v>
      </c>
      <c r="N39" s="26" t="s">
        <v>34</v>
      </c>
      <c r="O39" s="26" t="s">
        <v>34</v>
      </c>
      <c r="P39" s="26" t="s">
        <v>34</v>
      </c>
      <c r="Q39" s="11" t="s">
        <v>34</v>
      </c>
      <c r="R39" s="11" t="s">
        <v>34</v>
      </c>
      <c r="S39" s="11" t="s">
        <v>34</v>
      </c>
      <c r="T39" s="11">
        <v>2.5</v>
      </c>
      <c r="U39" s="11" t="s">
        <v>34</v>
      </c>
      <c r="V39" s="11" t="s">
        <v>34</v>
      </c>
      <c r="W39" s="11" t="s">
        <v>34</v>
      </c>
      <c r="X39" s="11" t="s">
        <v>34</v>
      </c>
      <c r="Y39" s="25"/>
      <c r="Z39" s="16" t="s">
        <v>35</v>
      </c>
    </row>
    <row r="40" spans="1:26" ht="15.75" x14ac:dyDescent="0.25">
      <c r="A40" s="36"/>
      <c r="B40" s="37"/>
      <c r="C40" s="38" t="str">
        <f>'[4]приложение 4'!C17:D17</f>
        <v>Всего:</v>
      </c>
      <c r="D40" s="11"/>
      <c r="E40" s="39"/>
      <c r="F40" s="11"/>
      <c r="G40" s="11"/>
      <c r="H40" s="11"/>
      <c r="I40" s="40">
        <f>SUM(I16:I39)</f>
        <v>463609.38505261473</v>
      </c>
      <c r="J40" s="40">
        <f t="shared" ref="J40:K40" si="6">SUM(J16:J39)</f>
        <v>373578.42740832904</v>
      </c>
      <c r="K40" s="41">
        <f t="shared" si="6"/>
        <v>-90030.957644285794</v>
      </c>
      <c r="L40" s="40">
        <f>SUM(L16:L39)</f>
        <v>0</v>
      </c>
      <c r="M40" s="40">
        <f t="shared" ref="M40" si="7">SUM(M16:M39)</f>
        <v>463609.38505261473</v>
      </c>
      <c r="N40" s="40"/>
      <c r="O40" s="42"/>
      <c r="P40" s="42"/>
      <c r="Q40" s="43"/>
      <c r="R40" s="44"/>
      <c r="S40" s="42"/>
      <c r="T40" s="42"/>
      <c r="U40" s="42"/>
      <c r="V40" s="42"/>
      <c r="W40" s="45"/>
      <c r="X40" s="45"/>
      <c r="Y40" s="42"/>
      <c r="Z40" s="42"/>
    </row>
    <row r="41" spans="1:26" x14ac:dyDescent="0.25">
      <c r="R41"/>
    </row>
  </sheetData>
  <mergeCells count="28">
    <mergeCell ref="C13:C14"/>
    <mergeCell ref="D13:D14"/>
    <mergeCell ref="E13:F13"/>
    <mergeCell ref="G13:G14"/>
    <mergeCell ref="I13:I14"/>
    <mergeCell ref="H12:H14"/>
    <mergeCell ref="I12:L12"/>
    <mergeCell ref="L13:L14"/>
    <mergeCell ref="M13:N13"/>
    <mergeCell ref="O13:O14"/>
    <mergeCell ref="P13:P14"/>
    <mergeCell ref="Q13:R13"/>
    <mergeCell ref="G6:Q6"/>
    <mergeCell ref="G7:Q7"/>
    <mergeCell ref="G8:Q8"/>
    <mergeCell ref="S13:T13"/>
    <mergeCell ref="U13:V13"/>
    <mergeCell ref="J13:J14"/>
    <mergeCell ref="A9:Z9"/>
    <mergeCell ref="A12:A14"/>
    <mergeCell ref="B12:G12"/>
    <mergeCell ref="M12:P12"/>
    <mergeCell ref="Q12:X12"/>
    <mergeCell ref="Y12:Y14"/>
    <mergeCell ref="Z12:Z14"/>
    <mergeCell ref="B13:B14"/>
    <mergeCell ref="W13:X13"/>
    <mergeCell ref="K13:K14"/>
  </mergeCells>
  <pageMargins left="0.15748031496062992" right="0.15748031496062992" top="0.23622047244094491" bottom="0.19685039370078741" header="0.15748031496062992" footer="0.15748031496062992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Мельничук</dc:creator>
  <cp:lastModifiedBy>Ирина Цыганкова- Павлова</cp:lastModifiedBy>
  <cp:lastPrinted>2022-04-08T04:01:15Z</cp:lastPrinted>
  <dcterms:created xsi:type="dcterms:W3CDTF">2022-04-03T03:45:13Z</dcterms:created>
  <dcterms:modified xsi:type="dcterms:W3CDTF">2023-07-19T09:44:23Z</dcterms:modified>
</cp:coreProperties>
</file>