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33098C4-204F-49A2-97CD-1B9A8BA485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4" i="1" l="1"/>
  <c r="I109" i="1" l="1"/>
  <c r="H109" i="1"/>
  <c r="F5" i="1" l="1"/>
  <c r="F181" i="1"/>
  <c r="H181" i="1" l="1"/>
  <c r="I181" i="1" s="1"/>
  <c r="H183" i="1"/>
  <c r="H176" i="1"/>
  <c r="H177" i="1"/>
  <c r="H178" i="1"/>
  <c r="H179" i="1"/>
  <c r="H180" i="1"/>
  <c r="H182" i="1"/>
  <c r="H175" i="1"/>
  <c r="F183" i="1"/>
  <c r="F182" i="1"/>
  <c r="F139" i="1"/>
  <c r="F176" i="1"/>
  <c r="F180" i="1"/>
  <c r="F179" i="1"/>
  <c r="F178" i="1"/>
  <c r="F177" i="1"/>
  <c r="I183" i="1" l="1"/>
  <c r="I182" i="1"/>
  <c r="I178" i="1"/>
  <c r="I180" i="1"/>
  <c r="I179" i="1"/>
  <c r="I177" i="1"/>
  <c r="I176" i="1"/>
  <c r="F25" i="1" l="1"/>
  <c r="H31" i="1" l="1"/>
  <c r="H66" i="1" l="1"/>
  <c r="H87" i="1" l="1"/>
  <c r="F173" i="1" l="1"/>
  <c r="F43" i="1" l="1"/>
  <c r="F63" i="1" l="1"/>
  <c r="F16" i="1" l="1"/>
  <c r="F10" i="1"/>
  <c r="F67" i="1" l="1"/>
  <c r="F75" i="1"/>
  <c r="F74" i="1"/>
  <c r="F76" i="1"/>
  <c r="F84" i="1"/>
  <c r="F102" i="1"/>
  <c r="F103" i="1"/>
  <c r="F111" i="1"/>
  <c r="F113" i="1"/>
  <c r="F112" i="1"/>
  <c r="F114" i="1"/>
  <c r="F117" i="1"/>
  <c r="F122" i="1"/>
  <c r="F133" i="1"/>
  <c r="F142" i="1"/>
  <c r="F154" i="1"/>
  <c r="F157" i="1"/>
  <c r="F160" i="1"/>
  <c r="F162" i="1"/>
  <c r="F169" i="1"/>
  <c r="F172" i="1"/>
  <c r="F171" i="1"/>
  <c r="F174" i="1"/>
  <c r="F170" i="1"/>
  <c r="F168" i="1"/>
  <c r="F166" i="1"/>
  <c r="F164" i="1"/>
  <c r="F163" i="1"/>
  <c r="F161" i="1"/>
  <c r="F159" i="1"/>
  <c r="F158" i="1"/>
  <c r="F156" i="1"/>
  <c r="F155" i="1"/>
  <c r="F153" i="1"/>
  <c r="F151" i="1"/>
  <c r="F150" i="1"/>
  <c r="F149" i="1"/>
  <c r="F148" i="1"/>
  <c r="F147" i="1"/>
  <c r="F146" i="1"/>
  <c r="F145" i="1"/>
  <c r="F144" i="1"/>
  <c r="F143" i="1"/>
  <c r="F135" i="1"/>
  <c r="F134" i="1"/>
  <c r="F132" i="1"/>
  <c r="F175" i="1"/>
  <c r="F165" i="1"/>
  <c r="F152" i="1"/>
  <c r="F141" i="1"/>
  <c r="F167" i="1"/>
  <c r="F138" i="1"/>
  <c r="F137" i="1"/>
  <c r="F136" i="1"/>
  <c r="F131" i="1"/>
  <c r="F130" i="1"/>
  <c r="F129" i="1"/>
  <c r="F127" i="1"/>
  <c r="F126" i="1"/>
  <c r="F124" i="1"/>
  <c r="F125" i="1"/>
  <c r="F123" i="1"/>
  <c r="F121" i="1"/>
  <c r="F120" i="1"/>
  <c r="F119" i="1"/>
  <c r="F115" i="1"/>
  <c r="F110" i="1"/>
  <c r="F109" i="1"/>
  <c r="F116" i="1"/>
  <c r="F108" i="1"/>
  <c r="F107" i="1"/>
  <c r="F106" i="1"/>
  <c r="F105" i="1"/>
  <c r="F104" i="1"/>
  <c r="F101" i="1"/>
  <c r="F100" i="1"/>
  <c r="F99" i="1"/>
  <c r="F98" i="1"/>
  <c r="F97" i="1"/>
  <c r="F96" i="1"/>
  <c r="F88" i="1"/>
  <c r="F87" i="1"/>
  <c r="F95" i="1"/>
  <c r="F90" i="1"/>
  <c r="F89" i="1"/>
  <c r="F94" i="1"/>
  <c r="F93" i="1"/>
  <c r="F92" i="1"/>
  <c r="F91" i="1"/>
  <c r="F86" i="1" l="1"/>
  <c r="F85" i="1"/>
  <c r="F83" i="1"/>
  <c r="F82" i="1"/>
  <c r="F81" i="1"/>
  <c r="F80" i="1"/>
  <c r="F78" i="1"/>
  <c r="F79" i="1"/>
  <c r="F77" i="1"/>
  <c r="F72" i="1"/>
  <c r="F71" i="1"/>
  <c r="F66" i="1"/>
  <c r="F65" i="1"/>
  <c r="F61" i="1"/>
  <c r="F60" i="1"/>
  <c r="F59" i="1"/>
  <c r="F58" i="1"/>
  <c r="F57" i="1"/>
  <c r="F56" i="1"/>
  <c r="F50" i="1"/>
  <c r="F49" i="1"/>
  <c r="F48" i="1"/>
  <c r="F45" i="1"/>
  <c r="F40" i="1"/>
  <c r="F38" i="1"/>
  <c r="F39" i="1"/>
  <c r="F37" i="1"/>
  <c r="F20" i="1"/>
  <c r="F21" i="1"/>
  <c r="F22" i="1"/>
  <c r="F19" i="1"/>
  <c r="F18" i="1"/>
  <c r="F17" i="1"/>
  <c r="F14" i="1"/>
  <c r="F13" i="1"/>
  <c r="F9" i="1"/>
  <c r="F6" i="1"/>
  <c r="H128" i="1" l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7" i="1"/>
  <c r="I137" i="1" s="1"/>
  <c r="H138" i="1"/>
  <c r="I138" i="1" s="1"/>
  <c r="H139" i="1"/>
  <c r="I139" i="1" s="1"/>
  <c r="H140" i="1"/>
  <c r="H141" i="1"/>
  <c r="I141" i="1" s="1"/>
  <c r="H142" i="1"/>
  <c r="I142" i="1" s="1"/>
  <c r="H143" i="1"/>
  <c r="I143" i="1" s="1"/>
  <c r="H145" i="1"/>
  <c r="I145" i="1" s="1"/>
  <c r="H146" i="1"/>
  <c r="I146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I175" i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10" i="1"/>
  <c r="I110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I87" i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H72" i="1"/>
  <c r="I72" i="1" s="1"/>
  <c r="H71" i="1"/>
  <c r="I71" i="1" s="1"/>
  <c r="H70" i="1"/>
  <c r="H69" i="1"/>
  <c r="H28" i="1"/>
  <c r="I28" i="1" s="1"/>
  <c r="H29" i="1"/>
  <c r="I29" i="1" s="1"/>
  <c r="H30" i="1"/>
  <c r="H32" i="1"/>
  <c r="H33" i="1"/>
  <c r="I33" i="1" s="1"/>
  <c r="H34" i="1"/>
  <c r="H35" i="1"/>
  <c r="H36" i="1"/>
  <c r="H37" i="1"/>
  <c r="I37" i="1" s="1"/>
  <c r="H38" i="1"/>
  <c r="I38" i="1" s="1"/>
  <c r="H39" i="1"/>
  <c r="I39" i="1" s="1"/>
  <c r="H40" i="1"/>
  <c r="I40" i="1" s="1"/>
  <c r="H41" i="1"/>
  <c r="H42" i="1"/>
  <c r="H43" i="1"/>
  <c r="I43" i="1" s="1"/>
  <c r="H44" i="1"/>
  <c r="H45" i="1"/>
  <c r="I45" i="1" s="1"/>
  <c r="H46" i="1"/>
  <c r="H47" i="1"/>
  <c r="H48" i="1"/>
  <c r="I48" i="1" s="1"/>
  <c r="H49" i="1"/>
  <c r="I49" i="1" s="1"/>
  <c r="H50" i="1"/>
  <c r="I50" i="1" s="1"/>
  <c r="H51" i="1"/>
  <c r="H52" i="1"/>
  <c r="H53" i="1"/>
  <c r="H54" i="1"/>
  <c r="H55" i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H63" i="1"/>
  <c r="I63" i="1" s="1"/>
  <c r="H64" i="1"/>
  <c r="H65" i="1"/>
  <c r="I65" i="1" s="1"/>
  <c r="I66" i="1"/>
  <c r="H67" i="1"/>
  <c r="I67" i="1" s="1"/>
  <c r="H27" i="1"/>
  <c r="I27" i="1" s="1"/>
  <c r="H26" i="1"/>
  <c r="I26" i="1" s="1"/>
  <c r="H25" i="1"/>
  <c r="I25" i="1" s="1"/>
  <c r="H24" i="1"/>
  <c r="I24" i="1" s="1"/>
  <c r="H6" i="1"/>
  <c r="I6" i="1" s="1"/>
  <c r="H7" i="1"/>
  <c r="H8" i="1"/>
  <c r="H9" i="1"/>
  <c r="I9" i="1" s="1"/>
  <c r="H10" i="1"/>
  <c r="I10" i="1" s="1"/>
  <c r="H11" i="1"/>
  <c r="H12" i="1"/>
  <c r="H13" i="1"/>
  <c r="I13" i="1" s="1"/>
  <c r="H14" i="1"/>
  <c r="I14" i="1" s="1"/>
  <c r="H15" i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5" i="1"/>
  <c r="I5" i="1" s="1"/>
  <c r="H147" i="1" l="1"/>
  <c r="I147" i="1" s="1"/>
  <c r="H144" i="1"/>
  <c r="I144" i="1" s="1"/>
  <c r="H136" i="1"/>
  <c r="I136" i="1" s="1"/>
  <c r="F140" i="1" l="1"/>
  <c r="I140" i="1" s="1"/>
  <c r="F128" i="1"/>
  <c r="I128" i="1" s="1"/>
  <c r="F73" i="1"/>
  <c r="I73" i="1" s="1"/>
  <c r="F70" i="1"/>
  <c r="I70" i="1" s="1"/>
  <c r="F69" i="1"/>
  <c r="I69" i="1" s="1"/>
  <c r="F64" i="1"/>
  <c r="I64" i="1" s="1"/>
  <c r="F62" i="1"/>
  <c r="I62" i="1" s="1"/>
  <c r="F55" i="1"/>
  <c r="I55" i="1" s="1"/>
  <c r="F54" i="1"/>
  <c r="I54" i="1" s="1"/>
  <c r="F53" i="1" l="1"/>
  <c r="I53" i="1" s="1"/>
  <c r="F52" i="1"/>
  <c r="I52" i="1" s="1"/>
  <c r="F51" i="1"/>
  <c r="I51" i="1" s="1"/>
  <c r="C48" i="1"/>
  <c r="F47" i="1"/>
  <c r="I47" i="1" s="1"/>
  <c r="F46" i="1"/>
  <c r="I46" i="1" s="1"/>
  <c r="F44" i="1"/>
  <c r="I44" i="1" s="1"/>
  <c r="F42" i="1"/>
  <c r="I42" i="1" s="1"/>
  <c r="F41" i="1"/>
  <c r="I41" i="1" s="1"/>
  <c r="F36" i="1"/>
  <c r="I36" i="1" s="1"/>
  <c r="F35" i="1"/>
  <c r="I35" i="1" s="1"/>
  <c r="F34" i="1"/>
  <c r="I34" i="1" s="1"/>
  <c r="C25" i="1"/>
  <c r="F15" i="1" l="1"/>
  <c r="I15" i="1" s="1"/>
  <c r="F32" i="1" l="1"/>
  <c r="I32" i="1" s="1"/>
  <c r="F31" i="1"/>
  <c r="I31" i="1" s="1"/>
  <c r="F30" i="1"/>
  <c r="I30" i="1" s="1"/>
  <c r="F12" i="1"/>
  <c r="I12" i="1" s="1"/>
  <c r="F11" i="1"/>
  <c r="I11" i="1" s="1"/>
  <c r="F8" i="1"/>
  <c r="I8" i="1" s="1"/>
  <c r="F7" i="1"/>
  <c r="I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5" authorId="0" shapeId="0" xr:uid="{F8E3F779-1F7A-4AA6-B0D7-C1CFB35DC94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жтэц отпуск актв ээ</t>
        </r>
      </text>
    </comment>
    <comment ref="B7" authorId="0" shapeId="0" xr:uid="{C245D7EE-276F-42F3-9794-B6EC6A7850C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кегок</t>
        </r>
      </text>
    </comment>
    <comment ref="B13" authorId="0" shapeId="0" xr:uid="{04E40D9B-4270-4CCA-B238-5ED9F4057E5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гпп-61
</t>
        </r>
      </text>
    </comment>
    <comment ref="G24" authorId="0" shapeId="0" xr:uid="{2510F27F-4D3B-4E75-87C6-F5A3579B512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гпп-57
</t>
        </r>
      </text>
    </comment>
    <comment ref="G25" authorId="0" shapeId="0" xr:uid="{4F9F4971-DB6D-4BF6-9341-79C0EC12FBF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гпп-57
</t>
        </r>
      </text>
    </comment>
    <comment ref="G27" authorId="0" shapeId="0" xr:uid="{B44A0E11-8046-4101-ADC5-7893B2386AB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гпп-57
</t>
        </r>
      </text>
    </comment>
    <comment ref="G29" authorId="0" shapeId="0" xr:uid="{08D54CF8-5745-4F0D-B9E9-833C26632F9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акт кегок
</t>
        </r>
      </text>
    </comment>
    <comment ref="G31" authorId="0" shapeId="0" xr:uid="{1AEEA96C-5977-4674-9839-9D907E83C23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гпп-61
</t>
        </r>
      </text>
    </comment>
    <comment ref="G33" authorId="0" shapeId="0" xr:uid="{8A54C4A0-1899-4428-A2CF-C31700AF5CD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гпп-61
</t>
        </r>
      </text>
    </comment>
    <comment ref="G35" authorId="0" shapeId="0" xr:uid="{DE6D4764-3569-497F-B5BA-39FFAE25D57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ведомость ЮЗР
</t>
        </r>
      </text>
    </comment>
    <comment ref="G36" authorId="0" shapeId="0" xr:uid="{AC1B18CA-8CB4-4B5D-B52C-06C4B79B583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сжр 
</t>
        </r>
      </text>
    </comment>
    <comment ref="G37" authorId="0" shapeId="0" xr:uid="{DCA16EB0-7D9F-42EE-92BD-17145FF07C5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юзр</t>
        </r>
      </text>
    </comment>
    <comment ref="G41" authorId="0" shapeId="0" xr:uid="{2A2689FB-7541-4FC9-8318-0E94B8BB8F14}">
      <text>
        <r>
          <rPr>
            <sz val="9"/>
            <color indexed="81"/>
            <rFont val="Tahoma"/>
            <family val="2"/>
            <charset val="204"/>
          </rPr>
          <t xml:space="preserve">жрэк
</t>
        </r>
      </text>
    </comment>
    <comment ref="G42" authorId="0" shapeId="0" xr:uid="{D44422FE-CE97-4908-8637-82754283D90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увс-2 хлораторная жрэк
</t>
        </r>
      </text>
    </comment>
    <comment ref="G43" authorId="0" shapeId="0" xr:uid="{0257A6E9-3512-4CDB-8D74-60902344712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жрэк
</t>
        </r>
      </text>
    </comment>
    <comment ref="G44" authorId="0" shapeId="0" xr:uid="{BFAB1FAE-8441-4CC3-B498-BADA8B0A47C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гпп-юзр
</t>
        </r>
      </text>
    </comment>
    <comment ref="G45" authorId="0" shapeId="0" xr:uid="{2EA8842E-514A-4ECB-9500-E6BC53A127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ведомость жцм кмз яч№19
</t>
        </r>
      </text>
    </comment>
    <comment ref="G46" authorId="0" shapeId="0" xr:uid="{4F866226-E32E-4354-9FB0-300F9EE4186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жанай
</t>
        </r>
      </text>
    </comment>
    <comment ref="G4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вводные яч25
. с ЦРП-Южная
</t>
        </r>
      </text>
    </comment>
    <comment ref="B49" authorId="0" shapeId="0" xr:uid="{8C2171D5-356F-408E-B6C8-9F72ED3ACD0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промбаза 1
</t>
        </r>
      </text>
    </comment>
    <comment ref="B52" authorId="0" shapeId="0" xr:uid="{23B283D7-DC72-40AD-856E-B8F19DC7EB3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уйтас айдос</t>
        </r>
      </text>
    </comment>
    <comment ref="B87" authorId="0" shapeId="0" xr:uid="{A121F462-E7AF-424A-B26F-418C9BF81FD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ведость жцм соф</t>
        </r>
      </text>
    </comment>
    <comment ref="B118" authorId="0" shapeId="0" xr:uid="{72221282-4D2C-4E2A-A57E-F756E98F84B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гтс</t>
        </r>
      </text>
    </comment>
    <comment ref="B119" authorId="0" shapeId="0" xr:uid="{0466BDDA-CEA4-4906-8013-404B8DCDBD4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 городская</t>
        </r>
      </text>
    </comment>
    <comment ref="G124" authorId="0" shapeId="0" xr:uid="{9CAA3B72-CD90-4923-8386-D22445C165E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ведомость ЖЦМ жоф яч3 кирзавод 
</t>
        </r>
      </text>
    </comment>
    <comment ref="G128" authorId="0" shapeId="0" xr:uid="{7CD2046A-195D-485C-B55E-327D887C02D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жцм жоф ботанический сад 
</t>
        </r>
      </text>
    </comment>
    <comment ref="G137" authorId="0" shapeId="0" xr:uid="{CBB36C3B-F069-4544-9A08-80E543EDBE1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жцм жоф кирзавод яч9
</t>
        </r>
      </text>
    </comment>
    <comment ref="G141" authorId="0" shapeId="0" xr:uid="{56202F14-AFDF-41DB-B0C9-A02BD209330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ЦРП-НОВ-1 фидер 6кВ яч. 14 КТП-6/0,4кВ к/х Ахметов сн
</t>
        </r>
      </text>
    </comment>
    <comment ref="B142" authorId="0" shapeId="0" xr:uid="{165BE3C0-8B5F-49D0-9ABD-E3349907434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цсэс
</t>
        </r>
      </text>
    </comment>
    <comment ref="G14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ГПП-Никольская яч.2,11
</t>
        </r>
      </text>
    </comment>
    <comment ref="G165" authorId="0" shapeId="0" xr:uid="{B3B181C9-6E63-4719-A336-FFA2393C8FC7}">
      <text>
        <r>
          <rPr>
            <b/>
            <sz val="9"/>
            <color indexed="81"/>
            <rFont val="Tahoma"/>
            <family val="2"/>
            <charset val="204"/>
          </rPr>
          <t xml:space="preserve">Айгерим Абенова:црп-8 яч 11
</t>
        </r>
      </text>
    </comment>
    <comment ref="G168" authorId="0" shapeId="0" xr:uid="{73A3CFA8-D06C-48C3-B0EC-845C397697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ГПП-городская яч16
</t>
        </r>
      </text>
    </comment>
    <comment ref="G172" authorId="0" shapeId="0" xr:uid="{F1FEF73C-D745-4173-AB92-6BD074D6936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 огороды яч16
</t>
        </r>
      </text>
    </comment>
    <comment ref="B177" authorId="0" shapeId="0" xr:uid="{7DEF6929-F934-4F3D-994E-DE799563FDA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повреждена запитаны с ЦРП-6 яч№13 химчистка и нефтабаза вместе 
</t>
        </r>
      </text>
    </comment>
  </commentList>
</comments>
</file>

<file path=xl/sharedStrings.xml><?xml version="1.0" encoding="utf-8"?>
<sst xmlns="http://schemas.openxmlformats.org/spreadsheetml/2006/main" count="201" uniqueCount="197">
  <si>
    <t>№        п.п</t>
  </si>
  <si>
    <t>Наименование</t>
  </si>
  <si>
    <t>Протяженность, км</t>
  </si>
  <si>
    <t>Сечение</t>
  </si>
  <si>
    <t>ВЛ-35кВ</t>
  </si>
  <si>
    <t>ВЛ-35кВ Златоуст-4</t>
  </si>
  <si>
    <t>ВЛ-35кВ "ПР-2Е"</t>
  </si>
  <si>
    <t>ВЛ-35кВ "Б-1"</t>
  </si>
  <si>
    <t>ВЛ-35кВ "Б-2"</t>
  </si>
  <si>
    <t>ВЛ-35кВ "Златоуст-1"</t>
  </si>
  <si>
    <t>ВЛ-35кВ "Златоуст-2"</t>
  </si>
  <si>
    <t>ВЛ-35кВ "АСК-1"</t>
  </si>
  <si>
    <t>ВЛ-35кВ "АСК-2"</t>
  </si>
  <si>
    <t>ВЛ-35кВ"73/75-1"</t>
  </si>
  <si>
    <t>ВЛ-110кВ</t>
  </si>
  <si>
    <t>ВЛ-110кВ "12С"</t>
  </si>
  <si>
    <t xml:space="preserve">ВЛ-110кВ "14С" </t>
  </si>
  <si>
    <t xml:space="preserve">ВЛ-110кВ "1С" </t>
  </si>
  <si>
    <t xml:space="preserve">ВЛ-110кВ  "3С" </t>
  </si>
  <si>
    <t xml:space="preserve">ВЛ-110кВ "5С" </t>
  </si>
  <si>
    <t>ВЛ-110кВ "7С"</t>
  </si>
  <si>
    <t>ВЛ-110кВ "ОФ-1"</t>
  </si>
  <si>
    <t>ВЛ-110кВ "ОФ-2"</t>
  </si>
  <si>
    <t xml:space="preserve">ВЛ-110кВ "67-1" </t>
  </si>
  <si>
    <t xml:space="preserve">ВЛ-110кВ "67-2" </t>
  </si>
  <si>
    <t xml:space="preserve">ВЛ-110кВ  "65-1" </t>
  </si>
  <si>
    <t xml:space="preserve">ВЛ-110 кВ"65-2" </t>
  </si>
  <si>
    <t>150</t>
  </si>
  <si>
    <t>Уровень напряжения, кВ</t>
  </si>
  <si>
    <t>Номинальная пропускная способность, МВт</t>
  </si>
  <si>
    <t xml:space="preserve"> Загрузка, МВт</t>
  </si>
  <si>
    <t>Свободная мощность, МВт</t>
  </si>
  <si>
    <t>ВЛ- 16С</t>
  </si>
  <si>
    <t>ВЛ-"Мибулак-Жомарт"</t>
  </si>
  <si>
    <t xml:space="preserve">ВЛ- 2С </t>
  </si>
  <si>
    <t>ВЛ- 4С</t>
  </si>
  <si>
    <t>ВЛ- 6С</t>
  </si>
  <si>
    <t>ВЛ- 8С</t>
  </si>
  <si>
    <t xml:space="preserve">ВЛ-35кВ "ПР-1Е" </t>
  </si>
  <si>
    <t>ВЛ-35кВ"73/75-2"</t>
  </si>
  <si>
    <t>ВЛ-35кВ"АСК-1Ю"</t>
  </si>
  <si>
    <t>ВЛ-35кВ"ПР-1Ю"</t>
  </si>
  <si>
    <t>ВЛ-35кВ ПР-2Ю</t>
  </si>
  <si>
    <t>ВЛ-35кВ Никольская 1</t>
  </si>
  <si>
    <t>ВЛ-35кВ Никольская 2</t>
  </si>
  <si>
    <t>ВЛ-35кВ УВС-1с отпайкой на ЦРП-Карабулак 1,2</t>
  </si>
  <si>
    <t>ВЛ-35кВ УВС-2</t>
  </si>
  <si>
    <t>ВЛ-35кВ УВС-3</t>
  </si>
  <si>
    <t>ВЛ-35кВ"АСК-2Ю"</t>
  </si>
  <si>
    <t>ВЛ-35кВ"АСК-2Ю"отпайка на ЦРП-Карсакпай</t>
  </si>
  <si>
    <t>ВЛ-35кВ"АСК-2Ю"отпайка на ЦРП-Жанай</t>
  </si>
  <si>
    <t>ВЛ-35кВ В-1</t>
  </si>
  <si>
    <t>ВЛ-35кВ В-2</t>
  </si>
  <si>
    <t>ВЛ-35кВ "Юго-Западный портал"</t>
  </si>
  <si>
    <t>ВЛ-35кВ 18Ц</t>
  </si>
  <si>
    <t>ВЛ-35кВ19Ц</t>
  </si>
  <si>
    <t>ВЛ-35кВ"К-1"(Вент.ств№1)</t>
  </si>
  <si>
    <t>ВЛ-35кВ"К-2"(Вент.ств№1)</t>
  </si>
  <si>
    <t>ВЛ-35кВ"Л-1"(Вент.ств№2)</t>
  </si>
  <si>
    <t>ВЛ-35кВ"Л-2"(Вент.ств№2)</t>
  </si>
  <si>
    <t>ВЛ-35кВ 17 Ц</t>
  </si>
  <si>
    <t>ВЛ-35кВ 9 Ц</t>
  </si>
  <si>
    <t>ВЛ-35кВ 10 Ц</t>
  </si>
  <si>
    <t>ВЛ-35кВ 15 Ц</t>
  </si>
  <si>
    <t>ВЛ-35кВ 16 Ц</t>
  </si>
  <si>
    <t>ВЛ-35 кВ 1 Ц</t>
  </si>
  <si>
    <t>ВЛ-35 кВ 3 Ц</t>
  </si>
  <si>
    <t>ВЛ-35 кВ 5 Ц</t>
  </si>
  <si>
    <t>ВЛ-35 кВ 11 Ц</t>
  </si>
  <si>
    <t>ВЛ-35 кВ 13 "Ц"</t>
  </si>
  <si>
    <t>ВЛ-6кВ</t>
  </si>
  <si>
    <t>ВЛ-6кВ  яч.12 ЦРП-шх.31</t>
  </si>
  <si>
    <t>ВЛ-6кВ яч.20 ЦРП-шх.31</t>
  </si>
  <si>
    <t>ВЛ-6кВ  яч.26 ЦРП-шх.31</t>
  </si>
  <si>
    <t>ВЛ-6кВ яч.17 ЦРП-шх.31</t>
  </si>
  <si>
    <t>ВЛ-6кВ  яч.5  ЦРП-ТП-5</t>
  </si>
  <si>
    <t>ВЛ-6кВ яч.6  ЦРП-ТП-5</t>
  </si>
  <si>
    <t>ВЛ-6кВ  яч.8 РП-31бис</t>
  </si>
  <si>
    <t>ВЛ-6кВ  яч.10 ЦРП-Южная</t>
  </si>
  <si>
    <t>ВЛ-6кВ  яч.24 ЦРП-Южная</t>
  </si>
  <si>
    <t>ВЛ-6кВ  яч.22 ЦРП-Южная</t>
  </si>
  <si>
    <t>ВЛ-6кВ  яч.6 ЦРП-шх.45</t>
  </si>
  <si>
    <t>ВЛ-6кВ яч.7 ЦРП-шх.55</t>
  </si>
  <si>
    <t>ВЛ-6кВ яч.16 ЦРП-шх.55</t>
  </si>
  <si>
    <t>ВЛ-6кВ яч.3 ЦРП-шх.58</t>
  </si>
  <si>
    <t>ВЛ-6кВ яч.1 ЦРП-ЮЗК</t>
  </si>
  <si>
    <t>ВЛ-6кВ яч.2 ЦРП-ЮЗК</t>
  </si>
  <si>
    <t>ВЛ-6кВ яч.35 ЦРП-ЮЗК</t>
  </si>
  <si>
    <t>ВЛ-6кВ яч.38 ЦРП-ЮЗК</t>
  </si>
  <si>
    <t>ВЛ-6кВ яч.8 ГПП-СОФ-3</t>
  </si>
  <si>
    <t>ВЛ-6кВ яч.18 ГПП-СОФ-3</t>
  </si>
  <si>
    <t>ВЛ-6кВ  яч 6 ЦРП-ВОС</t>
  </si>
  <si>
    <t>ВЛ-6кВ  яч 19 ЦРП-ВОС</t>
  </si>
  <si>
    <t>ВЛ-6кВ яч 26 ГПП-61</t>
  </si>
  <si>
    <t>ВЛ-6кВ яч 8 ГПП-61</t>
  </si>
  <si>
    <t>ВЛ-6кВ яч.4 ЖБИ</t>
  </si>
  <si>
    <t>ВЛ-6кВ яч.6 ЖБИ</t>
  </si>
  <si>
    <t>ВЛ-6кВ яч 10 ЦРП-73/75</t>
  </si>
  <si>
    <t>ВЛ-6кВ яч 26 ЦРП-73/75</t>
  </si>
  <si>
    <t>ВЛ-6кВ  яч.16 ГПП-57</t>
  </si>
  <si>
    <t>ВЛ-6кВ яч.10 ГПП-шх.67</t>
  </si>
  <si>
    <t>ВЛ-6кВ яч.32 ГПП-шх.67</t>
  </si>
  <si>
    <t>ВЛ-6кВ яч.30 ГПП-шх.67</t>
  </si>
  <si>
    <t>ВЛ-6кВ яч.1 ГПП-шх.67</t>
  </si>
  <si>
    <t>ВЛ-6кВ яч.1 КСО ЮЗР</t>
  </si>
  <si>
    <t>ВЛ-6кВ яч.14 КСО ЮЗР</t>
  </si>
  <si>
    <t>ВЛ-6кВ яч.5 ВОС</t>
  </si>
  <si>
    <t>ВЛ-6кВ  яч.2 ЦРП Жанай</t>
  </si>
  <si>
    <t>ВЛ-6кВ  яч.5 ЦРП Жанай</t>
  </si>
  <si>
    <t>ВЛ-6кВ яч.5 ЦРП-УВС-1</t>
  </si>
  <si>
    <t>ВЛ-6кВ яч.2 ЦРП-УВС-3</t>
  </si>
  <si>
    <t>ВЛ-6кВ яч.6 ЦРП-УВС-3</t>
  </si>
  <si>
    <t>ВЛ-6кВ яч 1 Вентствол</t>
  </si>
  <si>
    <t>ВЛ-6кВ яч.1 Досмагамбет</t>
  </si>
  <si>
    <t>ВЛ-6кВ ЦРП-2  яч№6  ПВЗ</t>
  </si>
  <si>
    <t>ВЛ-6кВ ГПП-Городская яч11Фек.нас№9</t>
  </si>
  <si>
    <t>ВЛ-6кВ ГПП-Городская яч20 Фек.нас№9</t>
  </si>
  <si>
    <t>ВЛ-6кВ ЦРП-5Т ПОСТ ЭЦ яч.20</t>
  </si>
  <si>
    <t>ВЛ-6кВ ЦРП-ЗКСМ "Аварийный" яч.№16</t>
  </si>
  <si>
    <t>ВЛ-6кВ ЦРП-ПНС.яч№3" Карьер"</t>
  </si>
  <si>
    <t>ВЛ-6кВ ЦРП-7 яч13 "Костен-гол-сай"</t>
  </si>
  <si>
    <t>ВЛ-6кВ ЦРП-НОВ№1 Нижний бъеф яч.11</t>
  </si>
  <si>
    <t>ВЛ-6кВ ЦРП-5Т " Индукц. котельная" яч12 "Совхоз"</t>
  </si>
  <si>
    <t>ВЛ-6кВ ЦРП-8"Шлакоотвал" яч4</t>
  </si>
  <si>
    <t>ВЛ-6кВ ЦРП-8 "Шлакоотвал" яч18</t>
  </si>
  <si>
    <t xml:space="preserve">ВЛ-6кВ ЦРП-ПНС-1 "Кирзавод" с  яч№9 </t>
  </si>
  <si>
    <t>ВЛ-6кВ ЦРП-8 яч10 "РСУ"</t>
  </si>
  <si>
    <t>ВЛ-6кВ ЦРП-НОВ№1 Пионерская дамба яч.14</t>
  </si>
  <si>
    <t>ВЛ-6кВ ЦРП-Спутник "з/о Горняк" яч №7</t>
  </si>
  <si>
    <t>ВЛ-6кВ ЦРП-НОВ№2 Кр/х-во №2,3 яч.13</t>
  </si>
  <si>
    <t>ВЛ-6кВ яч-18 ЦРП-2</t>
  </si>
  <si>
    <t>ВЛ-6кВ яч-6 ЦРП-1</t>
  </si>
  <si>
    <t>ВЛ-6кВ яч-14 ЦРП-1</t>
  </si>
  <si>
    <t>ВЛ-6кВ яч24 ЦРП-1</t>
  </si>
  <si>
    <t>ВЛ-6кВ яч19 ЦРП-1</t>
  </si>
  <si>
    <t>ВЛ-6кВ яч7 ЦРП-5</t>
  </si>
  <si>
    <t>ВЛ-6кВ яч9 ЦРП-5</t>
  </si>
  <si>
    <t>ВЛ-6кВ   до 23кв-л ЦРП-3 яч26</t>
  </si>
  <si>
    <t>ВЛ-6кВ яч10 ЦРП-1</t>
  </si>
  <si>
    <t>ВЛ-6кВ   ЦРП-3 яч27</t>
  </si>
  <si>
    <t>ВЛ-6кВ   ЦРП-3 яч22</t>
  </si>
  <si>
    <t>ВЛ-6кВ яч17 ЦРП-5</t>
  </si>
  <si>
    <t>ВЛ-6кВ яч24 ЦРП-5</t>
  </si>
  <si>
    <t>ВЛ-6кВ Строитель</t>
  </si>
  <si>
    <t>Загрузка в кВт.час</t>
  </si>
  <si>
    <t>ВЛ-6кВ яч.26 ГПП-Анненская</t>
  </si>
  <si>
    <t>ВЛ-10кВ яч.1 ГПП-Анненская</t>
  </si>
  <si>
    <t>ВЛ-6кВ яч.2 ГПП-Анненская</t>
  </si>
  <si>
    <t>ВЛ-6кВ яч.7 ГПП-Анненская</t>
  </si>
  <si>
    <t>ВЛ-6кВ яч-19 ЦРП-3 малоэтаж.ж/застр.65кв-л</t>
  </si>
  <si>
    <t>ВЛ-6кВ ИСА с ГПП-Городская яч.27</t>
  </si>
  <si>
    <t>ВЛ-6кВ №11 и №2 от ГПП-220кВ</t>
  </si>
  <si>
    <t xml:space="preserve">ВЛ-6кВ от ГПП-220кВ яч.14  до бывшего ДСК  </t>
  </si>
  <si>
    <t>ВЛ-6кВ ЦРП-5Т "Развилка" яч.№18А</t>
  </si>
  <si>
    <t>ВЛ-6кВ Первомайский ЦРП-3 яч 6</t>
  </si>
  <si>
    <t>ВЛ-6кВ Объекты КМС с ЦРП-2</t>
  </si>
  <si>
    <t>ВЛ-6кВ Садовый  ЦРП-9 яч 13</t>
  </si>
  <si>
    <t>ВЛ-6кВ Рыбачий ЦРП-4 яч 28</t>
  </si>
  <si>
    <t>ВЛ-6кВ Вокзал ЦРП-6 яч 15</t>
  </si>
  <si>
    <t>ВЛ-6кВ Клубный с ЦРП-2</t>
  </si>
  <si>
    <t>ВЛ-6кВ РМЗ ЦРП-3 яч 7</t>
  </si>
  <si>
    <t>ВЛ-6кВ Старый микрорайон ЦРП-14 яч 6</t>
  </si>
  <si>
    <t>ВЛ-6кВ ДСУ -65 ЦРП-5Т яч 19</t>
  </si>
  <si>
    <t>ВЛ-6кВ ЖДЦ с ЦРП-4 яч.10</t>
  </si>
  <si>
    <t>демонтирован</t>
  </si>
  <si>
    <t xml:space="preserve">ВЛ-6кВ яч 1а ЦРП-УВС-1 </t>
  </si>
  <si>
    <t>ВЛ-6кВ яч.4 ЦРП-УВС-1 Талдысай</t>
  </si>
  <si>
    <t>ВЛ-6кВ Перемычка яч10 с ЦРП -9</t>
  </si>
  <si>
    <t>ВЛ-6кВ Общественные огороды ЦРП-4 яч16</t>
  </si>
  <si>
    <t xml:space="preserve">Начальник      ПО  ПЭС  </t>
  </si>
  <si>
    <t>Козыбаева Г.С.</t>
  </si>
  <si>
    <t>Директор ПЭС ТОО "Казахмыс Дистрибьюшн"</t>
  </si>
  <si>
    <t>Кравчук А.Н.</t>
  </si>
  <si>
    <t>исп.Абенова 2-55-38</t>
  </si>
  <si>
    <t>ВЛ-6кВ ЦРП-12 Гл.насосная яч №21(15)</t>
  </si>
  <si>
    <t>ВЛ-6кВ ЦРП-12 "Воздухоотдувка" яч25(17)</t>
  </si>
  <si>
    <t>ВЛ-35кВ ЦРП-Сары Оба</t>
  </si>
  <si>
    <t>ВЛ-6кВ ЦРП-12 "Объединенная насосная" яч23(Аэропорт)яч№16</t>
  </si>
  <si>
    <t>ВЛ-6кВ внеш/площад.сети э/снаб яч№4</t>
  </si>
  <si>
    <t>ВЛ-6кВ ЦРП-2 яч14</t>
  </si>
  <si>
    <t>ВЛ-35кВ Промбаза-1</t>
  </si>
  <si>
    <t>ВЛ-35кВ Промбаза-2</t>
  </si>
  <si>
    <t>ВЛ-6кВ Роддом яч17 ЦРП-9</t>
  </si>
  <si>
    <t>ВЛ-6кВ Совхоз яч№4 ЦРП-Мясокомбинат</t>
  </si>
  <si>
    <t>ВЛ-6кВ Казахстан ЦРП-2</t>
  </si>
  <si>
    <t>ВЛ-6кВ АТС яч№8 ЦРП-4</t>
  </si>
  <si>
    <t>ВЛ-6кВ Совхоз яч№12 ЦРП-5Т</t>
  </si>
  <si>
    <t>ВЛ-6кВ Нефтебаза яч№12 ЦРП-8</t>
  </si>
  <si>
    <t>ВЛ-6кВ Химчистка ЦРП-6 яч№13</t>
  </si>
  <si>
    <t>ВЛ-6кВ Старый  аэропорт ЦРП-6 яч№15</t>
  </si>
  <si>
    <t xml:space="preserve">ВЛ-6кВ ТП-92 кв-л КТП-Индивидуалка </t>
  </si>
  <si>
    <t>ВЛ-6кВ Казахстан ЦРП-9 яч№3</t>
  </si>
  <si>
    <t>ВЛ-6кВ ЦРП-12яч8"Объед.насосная"</t>
  </si>
  <si>
    <t xml:space="preserve">ВЛ-6кВ ЦРП-12 яч7"Шлакоотвал" </t>
  </si>
  <si>
    <t>ВЛ-6кВ ЦРП-12 "Воздухоотдувка" яч4</t>
  </si>
  <si>
    <t xml:space="preserve">                              Данные по существующим  ВЛ-110, 35, 6 кВ  ПЭС за сентябрь  2024 года</t>
  </si>
  <si>
    <t>ВЛ-6кВ ЦРП-12 Шлакоотвал яч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</si>
</sst>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6" fillId="0" borderId="0" xfId="0" applyFont="1"/>
    <xf numFmtId="0" fontId="6" fillId="0" borderId="0" xfId="1" applyFont="1"/>
    <xf numFmtId="0" fontId="8" fillId="0" borderId="0" xfId="1" applyFont="1"/>
    <xf numFmtId="0" fontId="8" fillId="0" borderId="0" xfId="0" applyFont="1"/>
    <xf numFmtId="3" fontId="5" fillId="0" borderId="0" xfId="0" applyNumberFormat="1" applyFont="1" applyAlignment="1">
      <alignment horizontal="center"/>
    </xf>
    <xf numFmtId="0" fontId="3" fillId="0" borderId="0" xfId="1" applyFont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/>
    </xf>
    <xf numFmtId="0" fontId="11" fillId="0" borderId="3" xfId="0" applyFont="1" applyBorder="1"/>
    <xf numFmtId="0" fontId="6" fillId="0" borderId="3" xfId="0" applyFont="1" applyBorder="1"/>
    <xf numFmtId="0" fontId="6" fillId="0" borderId="3" xfId="1" applyFont="1" applyBorder="1" applyAlignment="1">
      <alignment horizontal="center"/>
    </xf>
    <xf numFmtId="0" fontId="11" fillId="0" borderId="3" xfId="3" applyFont="1" applyBorder="1"/>
    <xf numFmtId="0" fontId="11" fillId="0" borderId="3" xfId="3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9" fillId="0" borderId="3" xfId="3" applyFont="1" applyBorder="1" applyAlignment="1">
      <alignment horizontal="center"/>
    </xf>
    <xf numFmtId="0" fontId="11" fillId="0" borderId="3" xfId="2" applyFont="1" applyBorder="1"/>
    <xf numFmtId="0" fontId="11" fillId="0" borderId="3" xfId="0" applyFont="1" applyBorder="1" applyAlignment="1">
      <alignment horizontal="left"/>
    </xf>
    <xf numFmtId="3" fontId="11" fillId="2" borderId="3" xfId="2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3" fontId="5" fillId="2" borderId="3" xfId="2" applyNumberFormat="1" applyFont="1" applyFill="1" applyBorder="1" applyAlignment="1">
      <alignment horizontal="center"/>
    </xf>
    <xf numFmtId="0" fontId="12" fillId="0" borderId="4" xfId="1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/>
    </xf>
    <xf numFmtId="3" fontId="6" fillId="0" borderId="4" xfId="1" applyNumberFormat="1" applyFont="1" applyBorder="1"/>
    <xf numFmtId="0" fontId="10" fillId="0" borderId="3" xfId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distributed"/>
    </xf>
    <xf numFmtId="0" fontId="9" fillId="0" borderId="3" xfId="2" applyFont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11" fillId="0" borderId="3" xfId="3" applyFont="1" applyBorder="1" applyAlignment="1">
      <alignment vertical="top" wrapText="1"/>
    </xf>
    <xf numFmtId="0" fontId="11" fillId="0" borderId="3" xfId="3" applyFont="1" applyBorder="1" applyAlignment="1">
      <alignment vertical="top"/>
    </xf>
    <xf numFmtId="0" fontId="5" fillId="2" borderId="3" xfId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 vertical="center"/>
    </xf>
    <xf numFmtId="167" fontId="6" fillId="0" borderId="3" xfId="0" applyNumberFormat="1" applyFont="1" applyBorder="1"/>
    <xf numFmtId="0" fontId="8" fillId="2" borderId="3" xfId="0" applyFont="1" applyFill="1" applyBorder="1" applyAlignment="1">
      <alignment horizontal="center" vertical="center" wrapText="1"/>
    </xf>
    <xf numFmtId="0" fontId="6" fillId="2" borderId="4" xfId="1" applyFont="1" applyFill="1" applyBorder="1"/>
    <xf numFmtId="0" fontId="6" fillId="2" borderId="0" xfId="0" applyFont="1" applyFill="1" applyAlignment="1">
      <alignment horizontal="center"/>
    </xf>
    <xf numFmtId="0" fontId="3" fillId="2" borderId="0" xfId="1" applyFont="1" applyFill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center" wrapText="1"/>
    </xf>
    <xf numFmtId="165" fontId="5" fillId="2" borderId="3" xfId="1" applyNumberFormat="1" applyFont="1" applyFill="1" applyBorder="1" applyAlignment="1">
      <alignment horizontal="center"/>
    </xf>
    <xf numFmtId="165" fontId="5" fillId="2" borderId="3" xfId="1" applyNumberFormat="1" applyFont="1" applyFill="1" applyBorder="1"/>
    <xf numFmtId="0" fontId="6" fillId="2" borderId="3" xfId="1" applyFont="1" applyFill="1" applyBorder="1"/>
    <xf numFmtId="2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1" fontId="11" fillId="2" borderId="3" xfId="0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11" fillId="2" borderId="3" xfId="3" applyFont="1" applyFill="1" applyBorder="1" applyAlignment="1">
      <alignment horizontal="center"/>
    </xf>
    <xf numFmtId="164" fontId="11" fillId="2" borderId="3" xfId="3" applyNumberFormat="1" applyFont="1" applyFill="1" applyBorder="1" applyAlignment="1">
      <alignment horizontal="center"/>
    </xf>
    <xf numFmtId="3" fontId="11" fillId="2" borderId="3" xfId="3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5" fontId="11" fillId="2" borderId="3" xfId="3" applyNumberFormat="1" applyFont="1" applyFill="1" applyBorder="1" applyAlignment="1">
      <alignment horizontal="center"/>
    </xf>
    <xf numFmtId="2" fontId="11" fillId="2" borderId="3" xfId="3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0" xfId="0" applyFont="1" applyFill="1"/>
    <xf numFmtId="0" fontId="13" fillId="0" borderId="3" xfId="0" applyFont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left" wrapText="1"/>
    </xf>
    <xf numFmtId="0" fontId="11" fillId="2" borderId="3" xfId="3" applyFont="1" applyFill="1" applyBorder="1"/>
    <xf numFmtId="0" fontId="11" fillId="2" borderId="3" xfId="0" applyFont="1" applyFill="1" applyBorder="1"/>
    <xf numFmtId="0" fontId="16" fillId="0" borderId="0" xfId="0" applyFont="1"/>
    <xf numFmtId="0" fontId="11" fillId="2" borderId="3" xfId="2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wrapText="1"/>
    </xf>
    <xf numFmtId="3" fontId="5" fillId="2" borderId="3" xfId="1" applyNumberFormat="1" applyFont="1" applyFill="1" applyBorder="1"/>
    <xf numFmtId="0" fontId="11" fillId="2" borderId="3" xfId="0" applyFont="1" applyFill="1" applyBorder="1" applyAlignment="1">
      <alignment wrapText="1"/>
    </xf>
    <xf numFmtId="165" fontId="6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 xr:uid="{00000000-0005-0000-0000-000001000000}"/>
    <cellStyle name="Обычный 2 12" xfId="2" xr:uid="{00000000-0005-0000-0000-000002000000}"/>
    <cellStyle name="Обычный 3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9"/>
  <sheetViews>
    <sheetView tabSelected="1" zoomScale="106" zoomScaleNormal="106" workbookViewId="0">
      <pane ySplit="3" topLeftCell="A4" activePane="bottomLeft" state="frozen"/>
      <selection pane="bottomLeft" activeCell="C12" sqref="C12"/>
    </sheetView>
  </sheetViews>
  <sheetFormatPr defaultColWidth="9.140625" defaultRowHeight="15.75" x14ac:dyDescent="0.25"/>
  <cols>
    <col min="1" max="1" width="7.140625" style="3" customWidth="1"/>
    <col min="2" max="2" width="45.7109375" style="3" customWidth="1"/>
    <col min="3" max="3" width="14.85546875" style="69" customWidth="1"/>
    <col min="4" max="4" width="12.7109375" style="40" customWidth="1"/>
    <col min="5" max="5" width="11.85546875" style="40" customWidth="1"/>
    <col min="6" max="8" width="14.85546875" style="40" customWidth="1"/>
    <col min="9" max="9" width="12.140625" style="7" customWidth="1"/>
    <col min="10" max="12" width="13.42578125" style="3" customWidth="1"/>
    <col min="13" max="16384" width="9.140625" style="3"/>
  </cols>
  <sheetData>
    <row r="1" spans="1:25" ht="33.75" customHeight="1" x14ac:dyDescent="0.25">
      <c r="A1" s="86" t="s">
        <v>195</v>
      </c>
      <c r="B1" s="87"/>
      <c r="C1" s="87"/>
      <c r="D1" s="87"/>
      <c r="E1" s="87"/>
      <c r="F1" s="87"/>
      <c r="G1" s="87"/>
      <c r="H1" s="41"/>
      <c r="I1" s="8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.75" x14ac:dyDescent="0.25">
      <c r="A2" s="84"/>
      <c r="B2" s="85"/>
      <c r="C2" s="85"/>
      <c r="D2" s="85"/>
      <c r="E2" s="85"/>
      <c r="F2" s="85"/>
      <c r="G2" s="85"/>
      <c r="H2" s="85"/>
      <c r="I2" s="85"/>
      <c r="J2" s="4"/>
      <c r="K2" s="4"/>
      <c r="L2" s="4"/>
      <c r="M2" s="4"/>
      <c r="N2" s="4"/>
    </row>
    <row r="3" spans="1:25" s="6" customFormat="1" ht="81.75" customHeight="1" x14ac:dyDescent="0.25">
      <c r="A3" s="9" t="s">
        <v>0</v>
      </c>
      <c r="B3" s="9" t="s">
        <v>1</v>
      </c>
      <c r="C3" s="52" t="s">
        <v>2</v>
      </c>
      <c r="D3" s="52" t="s">
        <v>3</v>
      </c>
      <c r="E3" s="52" t="s">
        <v>28</v>
      </c>
      <c r="F3" s="38" t="s">
        <v>29</v>
      </c>
      <c r="G3" s="38" t="s">
        <v>144</v>
      </c>
      <c r="H3" s="42" t="s">
        <v>30</v>
      </c>
      <c r="I3" s="70" t="s">
        <v>31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5" x14ac:dyDescent="0.25">
      <c r="A4" s="23"/>
      <c r="B4" s="24" t="s">
        <v>14</v>
      </c>
      <c r="C4" s="53"/>
      <c r="D4" s="39"/>
      <c r="E4" s="39"/>
      <c r="F4" s="39"/>
      <c r="G4" s="39"/>
      <c r="H4" s="39"/>
      <c r="I4" s="2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5" x14ac:dyDescent="0.25">
      <c r="A5" s="26">
        <v>1</v>
      </c>
      <c r="B5" s="14" t="s">
        <v>15</v>
      </c>
      <c r="C5" s="32">
        <v>30.753</v>
      </c>
      <c r="D5" s="54">
        <v>120</v>
      </c>
      <c r="E5" s="54">
        <v>110</v>
      </c>
      <c r="F5" s="43">
        <f>375*1.73*110*0.8/1000</f>
        <v>57.09</v>
      </c>
      <c r="G5" s="80">
        <v>79</v>
      </c>
      <c r="H5" s="43">
        <f>G5/744/1000</f>
        <v>1.0618279569892474E-4</v>
      </c>
      <c r="I5" s="36">
        <f>(F5-H5)*0.6</f>
        <v>34.253936290322585</v>
      </c>
      <c r="J5" s="8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5" x14ac:dyDescent="0.25">
      <c r="A6" s="26">
        <v>2</v>
      </c>
      <c r="B6" s="14" t="s">
        <v>16</v>
      </c>
      <c r="C6" s="32">
        <v>8.6999999999999993</v>
      </c>
      <c r="D6" s="54">
        <v>120</v>
      </c>
      <c r="E6" s="54">
        <v>110</v>
      </c>
      <c r="F6" s="43">
        <f>375*1.73*110*0.8/1000</f>
        <v>57.09</v>
      </c>
      <c r="G6" s="80">
        <v>10111</v>
      </c>
      <c r="H6" s="43">
        <f t="shared" ref="H6:H69" si="0">G6/744/1000</f>
        <v>1.359005376344086E-2</v>
      </c>
      <c r="I6" s="36">
        <f t="shared" ref="I6:I22" si="1">(F6-H6)*0.6</f>
        <v>34.245845967741936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5" x14ac:dyDescent="0.25">
      <c r="A7" s="26">
        <v>3</v>
      </c>
      <c r="B7" s="14" t="s">
        <v>17</v>
      </c>
      <c r="C7" s="55">
        <v>3.64</v>
      </c>
      <c r="D7" s="27" t="s">
        <v>27</v>
      </c>
      <c r="E7" s="54">
        <v>110</v>
      </c>
      <c r="F7" s="43">
        <f t="shared" ref="F7:F10" si="2">440*1.73*110*0.8/1000</f>
        <v>66.985600000000005</v>
      </c>
      <c r="G7" s="80">
        <v>12640094</v>
      </c>
      <c r="H7" s="43">
        <f t="shared" si="0"/>
        <v>16.98937365591398</v>
      </c>
      <c r="I7" s="36">
        <f t="shared" si="1"/>
        <v>29.997735806451615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5" x14ac:dyDescent="0.25">
      <c r="A8" s="26">
        <v>4</v>
      </c>
      <c r="B8" s="14" t="s">
        <v>18</v>
      </c>
      <c r="C8" s="55">
        <v>3.64</v>
      </c>
      <c r="D8" s="27" t="s">
        <v>27</v>
      </c>
      <c r="E8" s="54">
        <v>110</v>
      </c>
      <c r="F8" s="43">
        <f t="shared" si="2"/>
        <v>66.985600000000005</v>
      </c>
      <c r="G8" s="80">
        <v>10278038</v>
      </c>
      <c r="H8" s="43">
        <f t="shared" si="0"/>
        <v>13.814567204301074</v>
      </c>
      <c r="I8" s="36">
        <f t="shared" si="1"/>
        <v>31.902619677419359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5" x14ac:dyDescent="0.25">
      <c r="A9" s="26">
        <v>5</v>
      </c>
      <c r="B9" s="14" t="s">
        <v>19</v>
      </c>
      <c r="C9" s="79">
        <v>11</v>
      </c>
      <c r="D9" s="27">
        <v>150</v>
      </c>
      <c r="E9" s="54">
        <v>110</v>
      </c>
      <c r="F9" s="43">
        <f t="shared" si="2"/>
        <v>66.985600000000005</v>
      </c>
      <c r="G9" s="80">
        <v>8968369</v>
      </c>
      <c r="H9" s="43">
        <f t="shared" si="0"/>
        <v>12.054259408602151</v>
      </c>
      <c r="I9" s="36">
        <f>(F9-H9)*0.6</f>
        <v>32.958804354838712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5" x14ac:dyDescent="0.25">
      <c r="A10" s="26">
        <v>6</v>
      </c>
      <c r="B10" s="14" t="s">
        <v>20</v>
      </c>
      <c r="C10" s="32">
        <v>11</v>
      </c>
      <c r="D10" s="27">
        <v>150</v>
      </c>
      <c r="E10" s="54">
        <v>110</v>
      </c>
      <c r="F10" s="43">
        <f t="shared" si="2"/>
        <v>66.985600000000005</v>
      </c>
      <c r="G10" s="80">
        <v>6861164</v>
      </c>
      <c r="H10" s="43">
        <f t="shared" si="0"/>
        <v>9.2219946236559132</v>
      </c>
      <c r="I10" s="36">
        <f t="shared" si="1"/>
        <v>34.658163225806454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5" x14ac:dyDescent="0.25">
      <c r="A11" s="26">
        <v>7</v>
      </c>
      <c r="B11" s="14" t="s">
        <v>21</v>
      </c>
      <c r="C11" s="55">
        <v>1.96</v>
      </c>
      <c r="D11" s="27" t="s">
        <v>27</v>
      </c>
      <c r="E11" s="54">
        <v>110</v>
      </c>
      <c r="F11" s="43">
        <f>385*1.73*110*0.8/1000</f>
        <v>58.612400000000001</v>
      </c>
      <c r="G11" s="80">
        <v>1686889</v>
      </c>
      <c r="H11" s="43">
        <f t="shared" si="0"/>
        <v>2.2673239247311825</v>
      </c>
      <c r="I11" s="36">
        <f t="shared" si="1"/>
        <v>33.807045645161288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x14ac:dyDescent="0.25">
      <c r="A12" s="26">
        <v>8</v>
      </c>
      <c r="B12" s="14" t="s">
        <v>22</v>
      </c>
      <c r="C12" s="55">
        <v>5.8</v>
      </c>
      <c r="D12" s="27" t="s">
        <v>27</v>
      </c>
      <c r="E12" s="54">
        <v>110</v>
      </c>
      <c r="F12" s="43">
        <f>385*1.73*110*0.8/1000</f>
        <v>58.612400000000001</v>
      </c>
      <c r="G12" s="80">
        <v>1485304</v>
      </c>
      <c r="H12" s="43">
        <f t="shared" si="0"/>
        <v>1.9963763440860216</v>
      </c>
      <c r="I12" s="36">
        <f t="shared" si="1"/>
        <v>33.969614193548388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5" x14ac:dyDescent="0.25">
      <c r="A13" s="26">
        <v>9</v>
      </c>
      <c r="B13" s="14" t="s">
        <v>23</v>
      </c>
      <c r="C13" s="32">
        <v>2.6539999999999999</v>
      </c>
      <c r="D13" s="27">
        <v>70</v>
      </c>
      <c r="E13" s="54">
        <v>110</v>
      </c>
      <c r="F13" s="43">
        <f>265*1.73*110*0.8/1000</f>
        <v>40.343600000000009</v>
      </c>
      <c r="G13" s="80">
        <v>1269752</v>
      </c>
      <c r="H13" s="43">
        <f t="shared" si="0"/>
        <v>1.7066559139784947</v>
      </c>
      <c r="I13" s="36">
        <f t="shared" si="1"/>
        <v>23.182166451612908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5" x14ac:dyDescent="0.25">
      <c r="A14" s="26">
        <v>10</v>
      </c>
      <c r="B14" s="14" t="s">
        <v>24</v>
      </c>
      <c r="C14" s="32">
        <v>2.6539999999999999</v>
      </c>
      <c r="D14" s="27">
        <v>70</v>
      </c>
      <c r="E14" s="54">
        <v>110</v>
      </c>
      <c r="F14" s="43">
        <f>265*1.73*110*0.8/1000</f>
        <v>40.343600000000009</v>
      </c>
      <c r="G14" s="80">
        <v>1414160</v>
      </c>
      <c r="H14" s="43">
        <f t="shared" si="0"/>
        <v>1.9007526881720429</v>
      </c>
      <c r="I14" s="36">
        <f t="shared" si="1"/>
        <v>23.06570838709678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5" x14ac:dyDescent="0.25">
      <c r="A15" s="26">
        <v>11</v>
      </c>
      <c r="B15" s="14" t="s">
        <v>25</v>
      </c>
      <c r="C15" s="32">
        <v>6.83</v>
      </c>
      <c r="D15" s="27">
        <v>120</v>
      </c>
      <c r="E15" s="54">
        <v>110</v>
      </c>
      <c r="F15" s="43">
        <f>385*1.73*110*0.8/1000</f>
        <v>58.612400000000001</v>
      </c>
      <c r="G15" s="80">
        <v>1935349</v>
      </c>
      <c r="H15" s="43">
        <f t="shared" si="0"/>
        <v>2.6012755376344083</v>
      </c>
      <c r="I15" s="36">
        <f t="shared" si="1"/>
        <v>33.606674677419356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5" x14ac:dyDescent="0.25">
      <c r="A16" s="26">
        <v>12</v>
      </c>
      <c r="B16" s="14" t="s">
        <v>26</v>
      </c>
      <c r="C16" s="32">
        <v>6.83</v>
      </c>
      <c r="D16" s="27">
        <v>150</v>
      </c>
      <c r="E16" s="54">
        <v>110</v>
      </c>
      <c r="F16" s="43">
        <f>385*1.73*110*0.8/1000</f>
        <v>58.612400000000001</v>
      </c>
      <c r="G16" s="80">
        <v>3180566</v>
      </c>
      <c r="H16" s="43">
        <f t="shared" si="0"/>
        <v>4.2749543010752689</v>
      </c>
      <c r="I16" s="36">
        <f t="shared" si="1"/>
        <v>32.602467419354838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5">
      <c r="A17" s="26">
        <v>13</v>
      </c>
      <c r="B17" s="11" t="s">
        <v>32</v>
      </c>
      <c r="C17" s="56">
        <v>155.4</v>
      </c>
      <c r="D17" s="57">
        <v>120</v>
      </c>
      <c r="E17" s="54">
        <v>110</v>
      </c>
      <c r="F17" s="43">
        <f>385*1.73*110*0.64/1000</f>
        <v>46.889919999999996</v>
      </c>
      <c r="G17" s="80">
        <v>3856565</v>
      </c>
      <c r="H17" s="43">
        <f t="shared" si="0"/>
        <v>5.1835551075268818</v>
      </c>
      <c r="I17" s="36">
        <f t="shared" si="1"/>
        <v>25.02381893548387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5">
      <c r="A18" s="26">
        <v>14</v>
      </c>
      <c r="B18" s="11" t="s">
        <v>33</v>
      </c>
      <c r="C18" s="58">
        <v>57</v>
      </c>
      <c r="D18" s="57">
        <v>95</v>
      </c>
      <c r="E18" s="54">
        <v>110</v>
      </c>
      <c r="F18" s="43">
        <f>330*1.73*110*0.7/1000</f>
        <v>43.959299999999999</v>
      </c>
      <c r="G18" s="80">
        <v>2096411</v>
      </c>
      <c r="H18" s="43">
        <f t="shared" si="0"/>
        <v>2.8177567204301077</v>
      </c>
      <c r="I18" s="36">
        <f t="shared" si="1"/>
        <v>24.684925967741933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5">
      <c r="A19" s="26">
        <v>15</v>
      </c>
      <c r="B19" s="11" t="s">
        <v>34</v>
      </c>
      <c r="C19" s="56">
        <v>2.8</v>
      </c>
      <c r="D19" s="57">
        <v>300</v>
      </c>
      <c r="E19" s="54">
        <v>110</v>
      </c>
      <c r="F19" s="43">
        <f>585*1.73*110*0.64/1000</f>
        <v>71.248320000000007</v>
      </c>
      <c r="G19" s="80">
        <v>6526133</v>
      </c>
      <c r="H19" s="43">
        <f t="shared" si="0"/>
        <v>8.771684139784945</v>
      </c>
      <c r="I19" s="36">
        <f t="shared" si="1"/>
        <v>37.485981516129037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5">
      <c r="A20" s="26">
        <v>16</v>
      </c>
      <c r="B20" s="11" t="s">
        <v>35</v>
      </c>
      <c r="C20" s="56">
        <v>2.8</v>
      </c>
      <c r="D20" s="57">
        <v>300</v>
      </c>
      <c r="E20" s="54">
        <v>110</v>
      </c>
      <c r="F20" s="43">
        <f t="shared" ref="F20:F22" si="3">585*1.73*110*0.64/1000</f>
        <v>71.248320000000007</v>
      </c>
      <c r="G20" s="80">
        <v>7747529</v>
      </c>
      <c r="H20" s="43">
        <f t="shared" si="0"/>
        <v>10.413345430107528</v>
      </c>
      <c r="I20" s="36">
        <f t="shared" si="1"/>
        <v>36.50098474193549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26">
        <v>17</v>
      </c>
      <c r="B21" s="11" t="s">
        <v>36</v>
      </c>
      <c r="C21" s="56">
        <v>3.2</v>
      </c>
      <c r="D21" s="57">
        <v>300</v>
      </c>
      <c r="E21" s="54">
        <v>110</v>
      </c>
      <c r="F21" s="43">
        <f t="shared" si="3"/>
        <v>71.248320000000007</v>
      </c>
      <c r="G21" s="80">
        <v>12170638</v>
      </c>
      <c r="H21" s="43">
        <f t="shared" si="0"/>
        <v>16.358384408602152</v>
      </c>
      <c r="I21" s="36">
        <f t="shared" si="1"/>
        <v>32.933961354838715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5">
      <c r="A22" s="26">
        <v>18</v>
      </c>
      <c r="B22" s="11" t="s">
        <v>37</v>
      </c>
      <c r="C22" s="56">
        <v>3.2</v>
      </c>
      <c r="D22" s="57">
        <v>300</v>
      </c>
      <c r="E22" s="54">
        <v>110</v>
      </c>
      <c r="F22" s="43">
        <f t="shared" si="3"/>
        <v>71.248320000000007</v>
      </c>
      <c r="G22" s="80">
        <v>14124792</v>
      </c>
      <c r="H22" s="43">
        <f t="shared" si="0"/>
        <v>18.984935483870967</v>
      </c>
      <c r="I22" s="36">
        <f t="shared" si="1"/>
        <v>31.358030709677422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5">
      <c r="A23" s="26"/>
      <c r="B23" s="28" t="s">
        <v>4</v>
      </c>
      <c r="C23" s="59"/>
      <c r="D23" s="32"/>
      <c r="E23" s="32"/>
      <c r="F23" s="43"/>
      <c r="G23" s="80"/>
      <c r="H23" s="32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A24" s="26">
        <v>19</v>
      </c>
      <c r="B24" s="30" t="s">
        <v>5</v>
      </c>
      <c r="C24" s="60">
        <v>4.5250000000000004</v>
      </c>
      <c r="D24" s="32">
        <v>70</v>
      </c>
      <c r="E24" s="32">
        <v>35</v>
      </c>
      <c r="F24" s="43">
        <v>13</v>
      </c>
      <c r="G24" s="80">
        <v>210560</v>
      </c>
      <c r="H24" s="44">
        <f t="shared" si="0"/>
        <v>0.28301075268817205</v>
      </c>
      <c r="I24" s="36">
        <f t="shared" ref="I24:I67" si="4">(F24-H24)*0.6</f>
        <v>7.630193548387096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5">
      <c r="A25" s="13">
        <v>20</v>
      </c>
      <c r="B25" s="14" t="s">
        <v>38</v>
      </c>
      <c r="C25" s="61">
        <f>3.07+3.6</f>
        <v>6.67</v>
      </c>
      <c r="D25" s="62">
        <v>50</v>
      </c>
      <c r="E25" s="63">
        <v>35</v>
      </c>
      <c r="F25" s="10">
        <f>210*1.73*35*0.8/1000</f>
        <v>10.172400000000001</v>
      </c>
      <c r="G25" s="88">
        <v>607600</v>
      </c>
      <c r="H25" s="35">
        <f t="shared" si="0"/>
        <v>0.81666666666666665</v>
      </c>
      <c r="I25" s="36">
        <f t="shared" si="4"/>
        <v>5.6134400000000007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5">
      <c r="A26" s="26">
        <v>21</v>
      </c>
      <c r="B26" s="14" t="s">
        <v>6</v>
      </c>
      <c r="C26" s="61">
        <v>1.6</v>
      </c>
      <c r="D26" s="32">
        <v>50</v>
      </c>
      <c r="E26" s="32">
        <v>35</v>
      </c>
      <c r="F26" s="43">
        <v>11</v>
      </c>
      <c r="G26" s="80">
        <v>548520</v>
      </c>
      <c r="H26" s="44">
        <f t="shared" si="0"/>
        <v>0.73725806451612907</v>
      </c>
      <c r="I26" s="36">
        <f t="shared" si="4"/>
        <v>6.157645161290322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5">
      <c r="A27" s="13">
        <v>22</v>
      </c>
      <c r="B27" s="31" t="s">
        <v>7</v>
      </c>
      <c r="C27" s="60">
        <v>3.2</v>
      </c>
      <c r="D27" s="32">
        <v>120</v>
      </c>
      <c r="E27" s="32">
        <v>35</v>
      </c>
      <c r="F27" s="43">
        <v>15</v>
      </c>
      <c r="G27" s="80">
        <v>961240</v>
      </c>
      <c r="H27" s="44">
        <f t="shared" si="0"/>
        <v>1.291989247311828</v>
      </c>
      <c r="I27" s="36">
        <f t="shared" si="4"/>
        <v>8.2248064516129027</v>
      </c>
    </row>
    <row r="28" spans="1:23" x14ac:dyDescent="0.25">
      <c r="A28" s="26">
        <v>23</v>
      </c>
      <c r="B28" s="31" t="s">
        <v>8</v>
      </c>
      <c r="C28" s="60">
        <v>3.2</v>
      </c>
      <c r="D28" s="32">
        <v>120</v>
      </c>
      <c r="E28" s="32">
        <v>35</v>
      </c>
      <c r="F28" s="43">
        <v>15</v>
      </c>
      <c r="G28" s="80">
        <v>126000</v>
      </c>
      <c r="H28" s="44">
        <f t="shared" si="0"/>
        <v>0.16935483870967741</v>
      </c>
      <c r="I28" s="36">
        <f t="shared" si="4"/>
        <v>8.8983870967741936</v>
      </c>
    </row>
    <row r="29" spans="1:23" x14ac:dyDescent="0.25">
      <c r="A29" s="13">
        <v>24</v>
      </c>
      <c r="B29" s="30" t="s">
        <v>9</v>
      </c>
      <c r="C29" s="60">
        <v>44.31</v>
      </c>
      <c r="D29" s="32">
        <v>70</v>
      </c>
      <c r="E29" s="32">
        <v>35</v>
      </c>
      <c r="F29" s="45">
        <v>13</v>
      </c>
      <c r="G29" s="88">
        <v>1872831</v>
      </c>
      <c r="H29" s="35">
        <f t="shared" si="0"/>
        <v>2.5172459677419354</v>
      </c>
      <c r="I29" s="36">
        <f t="shared" si="4"/>
        <v>6.2896524193548382</v>
      </c>
    </row>
    <row r="30" spans="1:23" x14ac:dyDescent="0.25">
      <c r="A30" s="26">
        <v>25</v>
      </c>
      <c r="B30" s="30" t="s">
        <v>10</v>
      </c>
      <c r="C30" s="60">
        <v>34.68</v>
      </c>
      <c r="D30" s="32">
        <v>70</v>
      </c>
      <c r="E30" s="32">
        <v>35</v>
      </c>
      <c r="F30" s="10">
        <f>270*1.73*35*0.8/1000</f>
        <v>13.078800000000001</v>
      </c>
      <c r="G30" s="51">
        <v>1620056</v>
      </c>
      <c r="H30" s="44">
        <f t="shared" si="0"/>
        <v>2.1774946236559138</v>
      </c>
      <c r="I30" s="36">
        <f t="shared" si="4"/>
        <v>6.540783225806452</v>
      </c>
    </row>
    <row r="31" spans="1:23" x14ac:dyDescent="0.25">
      <c r="A31" s="13">
        <v>26</v>
      </c>
      <c r="B31" s="14" t="s">
        <v>11</v>
      </c>
      <c r="C31" s="60">
        <v>6.8</v>
      </c>
      <c r="D31" s="32">
        <v>95</v>
      </c>
      <c r="E31" s="32">
        <v>35</v>
      </c>
      <c r="F31" s="10">
        <f>325*1.73*35*0.8/1000</f>
        <v>15.743</v>
      </c>
      <c r="G31" s="51">
        <v>0</v>
      </c>
      <c r="H31" s="44">
        <f t="shared" si="0"/>
        <v>0</v>
      </c>
      <c r="I31" s="36">
        <f t="shared" si="4"/>
        <v>9.4458000000000002</v>
      </c>
    </row>
    <row r="32" spans="1:23" x14ac:dyDescent="0.25">
      <c r="A32" s="26">
        <v>27</v>
      </c>
      <c r="B32" s="14" t="s">
        <v>12</v>
      </c>
      <c r="C32" s="60">
        <v>6.8</v>
      </c>
      <c r="D32" s="32">
        <v>95</v>
      </c>
      <c r="E32" s="32">
        <v>35</v>
      </c>
      <c r="F32" s="10">
        <f>325*1.73*35*0.8/1000</f>
        <v>15.743</v>
      </c>
      <c r="G32" s="51">
        <v>0</v>
      </c>
      <c r="H32" s="44">
        <f t="shared" si="0"/>
        <v>0</v>
      </c>
      <c r="I32" s="36">
        <f t="shared" si="4"/>
        <v>9.4458000000000002</v>
      </c>
    </row>
    <row r="33" spans="1:23" x14ac:dyDescent="0.25">
      <c r="A33" s="13">
        <v>28</v>
      </c>
      <c r="B33" s="14" t="s">
        <v>13</v>
      </c>
      <c r="C33" s="60">
        <v>2.08</v>
      </c>
      <c r="D33" s="32">
        <v>95</v>
      </c>
      <c r="E33" s="32">
        <v>35</v>
      </c>
      <c r="F33" s="10">
        <v>15</v>
      </c>
      <c r="G33" s="51">
        <v>1587600</v>
      </c>
      <c r="H33" s="35">
        <f t="shared" si="0"/>
        <v>2.1338709677419354</v>
      </c>
      <c r="I33" s="36">
        <f t="shared" si="4"/>
        <v>7.7196774193548388</v>
      </c>
    </row>
    <row r="34" spans="1:23" x14ac:dyDescent="0.25">
      <c r="A34" s="26">
        <v>29</v>
      </c>
      <c r="B34" s="14" t="s">
        <v>39</v>
      </c>
      <c r="C34" s="60">
        <v>2.08</v>
      </c>
      <c r="D34" s="62">
        <v>95</v>
      </c>
      <c r="E34" s="32">
        <v>35</v>
      </c>
      <c r="F34" s="10">
        <f t="shared" ref="F34" si="5">325*1.73*35*0.8/1000</f>
        <v>15.743</v>
      </c>
      <c r="G34" s="51">
        <v>1779120</v>
      </c>
      <c r="H34" s="44">
        <f t="shared" si="0"/>
        <v>2.3912903225806454</v>
      </c>
      <c r="I34" s="36">
        <f t="shared" si="4"/>
        <v>8.0110258064516113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5">
      <c r="A35" s="26">
        <v>31</v>
      </c>
      <c r="B35" s="14" t="s">
        <v>40</v>
      </c>
      <c r="C35" s="64">
        <v>2.2000000000000002</v>
      </c>
      <c r="D35" s="62">
        <v>95</v>
      </c>
      <c r="E35" s="32">
        <v>35</v>
      </c>
      <c r="F35" s="10">
        <f>325*1.73*35*0.8/1000</f>
        <v>15.743</v>
      </c>
      <c r="G35" s="51">
        <v>0</v>
      </c>
      <c r="H35" s="44">
        <f t="shared" si="0"/>
        <v>0</v>
      </c>
      <c r="I35" s="36">
        <f t="shared" si="4"/>
        <v>9.4458000000000002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A36" s="13">
        <v>32</v>
      </c>
      <c r="B36" s="14" t="s">
        <v>176</v>
      </c>
      <c r="C36" s="61">
        <v>4.32</v>
      </c>
      <c r="D36" s="62">
        <v>70</v>
      </c>
      <c r="E36" s="32">
        <v>35</v>
      </c>
      <c r="F36" s="10">
        <f>270*1.73*35*0.8/1000</f>
        <v>13.078800000000001</v>
      </c>
      <c r="G36" s="51">
        <v>169296</v>
      </c>
      <c r="H36" s="35">
        <f t="shared" si="0"/>
        <v>0.22754838709677422</v>
      </c>
      <c r="I36" s="36">
        <f t="shared" si="4"/>
        <v>7.7107509677419355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5">
      <c r="A37" s="26">
        <v>33</v>
      </c>
      <c r="B37" s="14" t="s">
        <v>41</v>
      </c>
      <c r="C37" s="65">
        <v>11.2</v>
      </c>
      <c r="D37" s="62">
        <v>120</v>
      </c>
      <c r="E37" s="32">
        <v>35</v>
      </c>
      <c r="F37" s="10">
        <f>385*1.73*35*0.7/1000</f>
        <v>16.318224999999998</v>
      </c>
      <c r="G37" s="51">
        <v>542640</v>
      </c>
      <c r="H37" s="44">
        <f t="shared" si="0"/>
        <v>0.72935483870967743</v>
      </c>
      <c r="I37" s="36">
        <f t="shared" si="4"/>
        <v>9.3533220967741926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5">
      <c r="A38" s="13">
        <v>34</v>
      </c>
      <c r="B38" s="15" t="s">
        <v>42</v>
      </c>
      <c r="C38" s="60">
        <v>8.2899999999999991</v>
      </c>
      <c r="D38" s="62">
        <v>120</v>
      </c>
      <c r="E38" s="32">
        <v>35</v>
      </c>
      <c r="F38" s="10">
        <f>385*1.73*35*0.66/1000</f>
        <v>15.385755000000001</v>
      </c>
      <c r="G38" s="51">
        <v>579390</v>
      </c>
      <c r="H38" s="44">
        <f t="shared" si="0"/>
        <v>0.77875000000000005</v>
      </c>
      <c r="I38" s="36">
        <f t="shared" si="4"/>
        <v>8.7642030000000002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5">
      <c r="A39" s="26">
        <v>35</v>
      </c>
      <c r="B39" s="15" t="s">
        <v>43</v>
      </c>
      <c r="C39" s="60">
        <v>11.18</v>
      </c>
      <c r="D39" s="62">
        <v>95</v>
      </c>
      <c r="E39" s="32">
        <v>35</v>
      </c>
      <c r="F39" s="10">
        <f>385*1.73*35*0.64/1000</f>
        <v>14.91952</v>
      </c>
      <c r="G39" s="51">
        <v>6058635</v>
      </c>
      <c r="H39" s="44">
        <f t="shared" si="0"/>
        <v>8.1433266129032251</v>
      </c>
      <c r="I39" s="36">
        <f t="shared" si="4"/>
        <v>4.0657160322580648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25">
      <c r="A40" s="13">
        <v>36</v>
      </c>
      <c r="B40" s="15" t="s">
        <v>44</v>
      </c>
      <c r="C40" s="60">
        <v>9.83</v>
      </c>
      <c r="D40" s="62">
        <v>95</v>
      </c>
      <c r="E40" s="32">
        <v>35</v>
      </c>
      <c r="F40" s="10">
        <f>330*1.73*35*0.75/1000</f>
        <v>14.986124999999999</v>
      </c>
      <c r="G40" s="51">
        <v>4450303</v>
      </c>
      <c r="H40" s="35">
        <f t="shared" si="0"/>
        <v>5.9815900537634406</v>
      </c>
      <c r="I40" s="36">
        <f t="shared" si="4"/>
        <v>5.402720967741935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5">
      <c r="A41" s="26">
        <v>37</v>
      </c>
      <c r="B41" s="14" t="s">
        <v>45</v>
      </c>
      <c r="C41" s="60">
        <v>25.777999999999999</v>
      </c>
      <c r="D41" s="62">
        <v>70</v>
      </c>
      <c r="E41" s="32">
        <v>35</v>
      </c>
      <c r="F41" s="10">
        <f>270*1.73*35*0.8/1000</f>
        <v>13.078800000000001</v>
      </c>
      <c r="G41" s="51">
        <v>385795</v>
      </c>
      <c r="H41" s="44">
        <f t="shared" si="0"/>
        <v>0.51854166666666668</v>
      </c>
      <c r="I41" s="36">
        <f t="shared" si="4"/>
        <v>7.5361549999999999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25">
      <c r="A42" s="13">
        <v>38</v>
      </c>
      <c r="B42" s="14" t="s">
        <v>46</v>
      </c>
      <c r="C42" s="60">
        <v>2.2280000000000002</v>
      </c>
      <c r="D42" s="62">
        <v>70</v>
      </c>
      <c r="E42" s="32">
        <v>35</v>
      </c>
      <c r="F42" s="10">
        <f>270*1.73*35*0.8/1000</f>
        <v>13.078800000000001</v>
      </c>
      <c r="G42" s="51">
        <v>4080</v>
      </c>
      <c r="H42" s="44">
        <f t="shared" si="0"/>
        <v>5.4838709677419353E-3</v>
      </c>
      <c r="I42" s="36">
        <f t="shared" si="4"/>
        <v>7.8439896774193549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5">
      <c r="A43" s="26">
        <v>39</v>
      </c>
      <c r="B43" s="14" t="s">
        <v>47</v>
      </c>
      <c r="C43" s="60">
        <v>24.7</v>
      </c>
      <c r="D43" s="62">
        <v>35</v>
      </c>
      <c r="E43" s="32">
        <v>35</v>
      </c>
      <c r="F43" s="10">
        <f>175*1.73*35*0.8/1000</f>
        <v>8.4770000000000003</v>
      </c>
      <c r="G43" s="51">
        <v>170625</v>
      </c>
      <c r="H43" s="44">
        <f t="shared" si="0"/>
        <v>0.22933467741935484</v>
      </c>
      <c r="I43" s="36">
        <f t="shared" si="4"/>
        <v>4.9485991935483877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25">
      <c r="A44" s="13">
        <v>40</v>
      </c>
      <c r="B44" s="14" t="s">
        <v>48</v>
      </c>
      <c r="C44" s="65">
        <v>2.2000000000000002</v>
      </c>
      <c r="D44" s="62">
        <v>95</v>
      </c>
      <c r="E44" s="32">
        <v>35</v>
      </c>
      <c r="F44" s="10">
        <f>270*1.73*35*0.8/1000</f>
        <v>13.078800000000001</v>
      </c>
      <c r="G44" s="51">
        <v>0</v>
      </c>
      <c r="H44" s="35">
        <f t="shared" si="0"/>
        <v>0</v>
      </c>
      <c r="I44" s="36">
        <f t="shared" si="4"/>
        <v>7.8472800000000005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25">
      <c r="A45" s="26">
        <v>41</v>
      </c>
      <c r="B45" s="14" t="s">
        <v>49</v>
      </c>
      <c r="C45" s="65">
        <v>44.09</v>
      </c>
      <c r="D45" s="62">
        <v>70</v>
      </c>
      <c r="E45" s="32">
        <v>35</v>
      </c>
      <c r="F45" s="10">
        <f>270*1.73*35*0.64/1000</f>
        <v>10.463040000000001</v>
      </c>
      <c r="G45" s="51">
        <v>220080</v>
      </c>
      <c r="H45" s="44">
        <f t="shared" si="0"/>
        <v>0.29580645161290325</v>
      </c>
      <c r="I45" s="36">
        <f t="shared" si="4"/>
        <v>6.1003401290322588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x14ac:dyDescent="0.25">
      <c r="A46" s="13">
        <v>42</v>
      </c>
      <c r="B46" s="14" t="s">
        <v>50</v>
      </c>
      <c r="C46" s="65">
        <v>3.2</v>
      </c>
      <c r="D46" s="62">
        <v>70</v>
      </c>
      <c r="E46" s="32">
        <v>35</v>
      </c>
      <c r="F46" s="10">
        <f t="shared" ref="F46" si="6">270*1.73*35*0.8/1000</f>
        <v>13.078800000000001</v>
      </c>
      <c r="G46" s="51">
        <v>4812</v>
      </c>
      <c r="H46" s="44">
        <f t="shared" si="0"/>
        <v>6.4677419354838709E-3</v>
      </c>
      <c r="I46" s="36">
        <f t="shared" si="4"/>
        <v>7.8433993548387093</v>
      </c>
    </row>
    <row r="47" spans="1:23" x14ac:dyDescent="0.25">
      <c r="A47" s="26">
        <v>43</v>
      </c>
      <c r="B47" s="15" t="s">
        <v>51</v>
      </c>
      <c r="C47" s="60">
        <v>5.25</v>
      </c>
      <c r="D47" s="62">
        <v>95</v>
      </c>
      <c r="E47" s="32">
        <v>35</v>
      </c>
      <c r="F47" s="10">
        <f>270*1.73*35*0.8/1000</f>
        <v>13.078800000000001</v>
      </c>
      <c r="G47" s="51">
        <v>90336</v>
      </c>
      <c r="H47" s="44">
        <f t="shared" si="0"/>
        <v>0.12141935483870968</v>
      </c>
      <c r="I47" s="36">
        <f t="shared" si="4"/>
        <v>7.7744283870967745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25">
      <c r="A48" s="13">
        <v>44</v>
      </c>
      <c r="B48" s="71" t="s">
        <v>52</v>
      </c>
      <c r="C48" s="60">
        <f>5.25+4.15</f>
        <v>9.4</v>
      </c>
      <c r="D48" s="62">
        <v>50</v>
      </c>
      <c r="E48" s="32">
        <v>35</v>
      </c>
      <c r="F48" s="10">
        <f>210*1.73*35*0.8/1000</f>
        <v>10.172400000000001</v>
      </c>
      <c r="G48" s="51">
        <v>1182720</v>
      </c>
      <c r="H48" s="35">
        <f t="shared" si="0"/>
        <v>1.5896774193548389</v>
      </c>
      <c r="I48" s="36">
        <f t="shared" si="4"/>
        <v>5.1496335483870972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x14ac:dyDescent="0.25">
      <c r="A49" s="26">
        <v>45</v>
      </c>
      <c r="B49" s="71" t="s">
        <v>180</v>
      </c>
      <c r="C49" s="60">
        <v>4.96</v>
      </c>
      <c r="D49" s="62">
        <v>95</v>
      </c>
      <c r="E49" s="32">
        <v>35</v>
      </c>
      <c r="F49" s="10">
        <f t="shared" ref="F49:F50" si="7">325*1.73*35*0.8/1000</f>
        <v>15.743</v>
      </c>
      <c r="G49" s="51">
        <v>854333</v>
      </c>
      <c r="H49" s="44">
        <f t="shared" si="0"/>
        <v>1.1482970430107529</v>
      </c>
      <c r="I49" s="36">
        <f t="shared" si="4"/>
        <v>8.756821774193547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x14ac:dyDescent="0.25">
      <c r="A50" s="13">
        <v>46</v>
      </c>
      <c r="B50" s="71" t="s">
        <v>181</v>
      </c>
      <c r="C50" s="60">
        <v>4.96</v>
      </c>
      <c r="D50" s="62">
        <v>95</v>
      </c>
      <c r="E50" s="32">
        <v>35</v>
      </c>
      <c r="F50" s="10">
        <f t="shared" si="7"/>
        <v>15.743</v>
      </c>
      <c r="G50" s="51">
        <v>1351097</v>
      </c>
      <c r="H50" s="44">
        <f t="shared" si="0"/>
        <v>1.8159905913978494</v>
      </c>
      <c r="I50" s="36">
        <f t="shared" si="4"/>
        <v>8.3562056451612907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7.25" customHeight="1" x14ac:dyDescent="0.25">
      <c r="A51" s="26">
        <v>47</v>
      </c>
      <c r="B51" s="72" t="s">
        <v>53</v>
      </c>
      <c r="C51" s="60">
        <v>1.95</v>
      </c>
      <c r="D51" s="62">
        <v>70</v>
      </c>
      <c r="E51" s="32">
        <v>35</v>
      </c>
      <c r="F51" s="10">
        <f t="shared" ref="F51:F55" si="8">270*1.73*35*0.8/1000</f>
        <v>13.078800000000001</v>
      </c>
      <c r="G51" s="51">
        <v>114379</v>
      </c>
      <c r="H51" s="44">
        <f t="shared" si="0"/>
        <v>0.15373521505376345</v>
      </c>
      <c r="I51" s="36">
        <f t="shared" si="4"/>
        <v>7.7550388709677414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x14ac:dyDescent="0.25">
      <c r="A52" s="13">
        <v>48</v>
      </c>
      <c r="B52" s="73" t="s">
        <v>54</v>
      </c>
      <c r="C52" s="66">
        <v>71.8</v>
      </c>
      <c r="D52" s="57">
        <v>95</v>
      </c>
      <c r="E52" s="32">
        <v>35</v>
      </c>
      <c r="F52" s="10">
        <f t="shared" si="8"/>
        <v>13.078800000000001</v>
      </c>
      <c r="G52" s="51">
        <v>409609</v>
      </c>
      <c r="H52" s="35">
        <f t="shared" si="0"/>
        <v>0.5505497311827956</v>
      </c>
      <c r="I52" s="36">
        <f t="shared" si="4"/>
        <v>7.5169501612903229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x14ac:dyDescent="0.25">
      <c r="A53" s="26">
        <v>49</v>
      </c>
      <c r="B53" s="73" t="s">
        <v>55</v>
      </c>
      <c r="C53" s="66">
        <v>26</v>
      </c>
      <c r="D53" s="57">
        <v>95</v>
      </c>
      <c r="E53" s="32">
        <v>35</v>
      </c>
      <c r="F53" s="10">
        <f t="shared" si="8"/>
        <v>13.078800000000001</v>
      </c>
      <c r="G53" s="51">
        <v>13160</v>
      </c>
      <c r="H53" s="44">
        <f t="shared" si="0"/>
        <v>1.7688172043010753E-2</v>
      </c>
      <c r="I53" s="36">
        <f t="shared" si="4"/>
        <v>7.8366670967741943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25">
      <c r="A54" s="13">
        <v>50</v>
      </c>
      <c r="B54" s="11" t="s">
        <v>56</v>
      </c>
      <c r="C54" s="66">
        <v>3.1</v>
      </c>
      <c r="D54" s="57">
        <v>95</v>
      </c>
      <c r="E54" s="32">
        <v>35</v>
      </c>
      <c r="F54" s="10">
        <f t="shared" si="8"/>
        <v>13.078800000000001</v>
      </c>
      <c r="G54" s="51">
        <v>885780</v>
      </c>
      <c r="H54" s="44">
        <f t="shared" si="0"/>
        <v>1.1905645161290321</v>
      </c>
      <c r="I54" s="36">
        <f t="shared" si="4"/>
        <v>7.1329412903225808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5">
      <c r="A55" s="26">
        <v>51</v>
      </c>
      <c r="B55" s="11" t="s">
        <v>57</v>
      </c>
      <c r="C55" s="66">
        <v>3.1</v>
      </c>
      <c r="D55" s="57">
        <v>95</v>
      </c>
      <c r="E55" s="32">
        <v>35</v>
      </c>
      <c r="F55" s="10">
        <f t="shared" si="8"/>
        <v>13.078800000000001</v>
      </c>
      <c r="G55" s="51">
        <v>2147600</v>
      </c>
      <c r="H55" s="44">
        <f t="shared" si="0"/>
        <v>2.8865591397849464</v>
      </c>
      <c r="I55" s="36">
        <f t="shared" si="4"/>
        <v>6.1153445161290323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25">
      <c r="A56" s="13">
        <v>52</v>
      </c>
      <c r="B56" s="11" t="s">
        <v>58</v>
      </c>
      <c r="C56" s="66">
        <v>3.2</v>
      </c>
      <c r="D56" s="57">
        <v>120</v>
      </c>
      <c r="E56" s="32">
        <v>35</v>
      </c>
      <c r="F56" s="10">
        <f t="shared" ref="F56:F57" si="9">385*1.73*35*0.7/1000</f>
        <v>16.318224999999998</v>
      </c>
      <c r="G56" s="51">
        <v>254100</v>
      </c>
      <c r="H56" s="35">
        <f t="shared" si="0"/>
        <v>0.34153225806451615</v>
      </c>
      <c r="I56" s="36">
        <f t="shared" si="4"/>
        <v>9.5860156451612895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x14ac:dyDescent="0.25">
      <c r="A57" s="26">
        <v>53</v>
      </c>
      <c r="B57" s="11" t="s">
        <v>59</v>
      </c>
      <c r="C57" s="66">
        <v>3.2</v>
      </c>
      <c r="D57" s="57">
        <v>120</v>
      </c>
      <c r="E57" s="32">
        <v>35</v>
      </c>
      <c r="F57" s="10">
        <f t="shared" si="9"/>
        <v>16.318224999999998</v>
      </c>
      <c r="G57" s="51">
        <v>448420</v>
      </c>
      <c r="H57" s="44">
        <f t="shared" si="0"/>
        <v>0.60271505376344092</v>
      </c>
      <c r="I57" s="36">
        <f t="shared" si="4"/>
        <v>9.429305967741934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x14ac:dyDescent="0.25">
      <c r="A58" s="13">
        <v>54</v>
      </c>
      <c r="B58" s="11" t="s">
        <v>60</v>
      </c>
      <c r="C58" s="66">
        <v>64.2</v>
      </c>
      <c r="D58" s="57">
        <v>95</v>
      </c>
      <c r="E58" s="32">
        <v>35</v>
      </c>
      <c r="F58" s="10">
        <f>270*1.73*35*0.64/1000</f>
        <v>10.463040000000001</v>
      </c>
      <c r="G58" s="51">
        <v>14767</v>
      </c>
      <c r="H58" s="44">
        <f t="shared" si="0"/>
        <v>1.9848118279569893E-2</v>
      </c>
      <c r="I58" s="36">
        <f t="shared" si="4"/>
        <v>6.2659151290322583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x14ac:dyDescent="0.25">
      <c r="A59" s="26">
        <v>55</v>
      </c>
      <c r="B59" s="11" t="s">
        <v>61</v>
      </c>
      <c r="C59" s="66">
        <v>3.2</v>
      </c>
      <c r="D59" s="57">
        <v>300</v>
      </c>
      <c r="E59" s="32">
        <v>35</v>
      </c>
      <c r="F59" s="10">
        <f>680*1.73*35*0.64/1000</f>
        <v>26.35136</v>
      </c>
      <c r="G59" s="51">
        <v>12476747</v>
      </c>
      <c r="H59" s="44">
        <f t="shared" si="0"/>
        <v>16.769821236559139</v>
      </c>
      <c r="I59" s="36">
        <f t="shared" si="4"/>
        <v>5.748923258064516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25">
      <c r="A60" s="13">
        <v>56</v>
      </c>
      <c r="B60" s="11" t="s">
        <v>62</v>
      </c>
      <c r="C60" s="66">
        <v>3.2</v>
      </c>
      <c r="D60" s="57">
        <v>300</v>
      </c>
      <c r="E60" s="32">
        <v>35</v>
      </c>
      <c r="F60" s="10">
        <f>680*1.73*35*0.64/1000</f>
        <v>26.35136</v>
      </c>
      <c r="G60" s="51">
        <v>15458066</v>
      </c>
      <c r="H60" s="35">
        <f t="shared" si="0"/>
        <v>20.776970430107525</v>
      </c>
      <c r="I60" s="36">
        <f t="shared" si="4"/>
        <v>3.3446337419354846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25">
      <c r="A61" s="26">
        <v>57</v>
      </c>
      <c r="B61" s="11" t="s">
        <v>63</v>
      </c>
      <c r="C61" s="66">
        <v>14.26</v>
      </c>
      <c r="D61" s="57">
        <v>120</v>
      </c>
      <c r="E61" s="32">
        <v>35</v>
      </c>
      <c r="F61" s="10">
        <f>375*1.73*35*0.65/1000</f>
        <v>14.759062500000001</v>
      </c>
      <c r="G61" s="51">
        <v>3774134</v>
      </c>
      <c r="H61" s="44">
        <f t="shared" si="0"/>
        <v>5.0727607526881719</v>
      </c>
      <c r="I61" s="36">
        <f t="shared" si="4"/>
        <v>5.8117810483870969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25">
      <c r="A62" s="13">
        <v>58</v>
      </c>
      <c r="B62" s="11" t="s">
        <v>64</v>
      </c>
      <c r="C62" s="66">
        <v>14.26</v>
      </c>
      <c r="D62" s="57">
        <v>95</v>
      </c>
      <c r="E62" s="32">
        <v>35</v>
      </c>
      <c r="F62" s="10">
        <f>270*1.73*35*0.8/1000</f>
        <v>13.078800000000001</v>
      </c>
      <c r="G62" s="51">
        <v>3031280</v>
      </c>
      <c r="H62" s="44">
        <f t="shared" si="0"/>
        <v>4.0743010752688171</v>
      </c>
      <c r="I62" s="36">
        <f t="shared" si="4"/>
        <v>5.4026993548387106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25">
      <c r="A63" s="26">
        <v>59</v>
      </c>
      <c r="B63" s="11" t="s">
        <v>65</v>
      </c>
      <c r="C63" s="66">
        <v>17</v>
      </c>
      <c r="D63" s="57">
        <v>95</v>
      </c>
      <c r="E63" s="32">
        <v>35</v>
      </c>
      <c r="F63" s="10">
        <f>270*1.73*35*0.7/1000</f>
        <v>11.443949999999999</v>
      </c>
      <c r="G63" s="51">
        <v>3010140</v>
      </c>
      <c r="H63" s="44">
        <f t="shared" si="0"/>
        <v>4.0458870967741936</v>
      </c>
      <c r="I63" s="36">
        <f t="shared" si="4"/>
        <v>4.4388377419354832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25">
      <c r="A64" s="13">
        <v>60</v>
      </c>
      <c r="B64" s="11" t="s">
        <v>66</v>
      </c>
      <c r="C64" s="66">
        <v>9.1310000000000002</v>
      </c>
      <c r="D64" s="57">
        <v>95</v>
      </c>
      <c r="E64" s="32">
        <v>35</v>
      </c>
      <c r="F64" s="10">
        <f>270*1.73*35*0.8/1000</f>
        <v>13.078800000000001</v>
      </c>
      <c r="G64" s="51">
        <v>2727635</v>
      </c>
      <c r="H64" s="35">
        <f t="shared" si="0"/>
        <v>3.6661760752688175</v>
      </c>
      <c r="I64" s="36">
        <f t="shared" si="4"/>
        <v>5.6475743548387101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25">
      <c r="A65" s="26">
        <v>61</v>
      </c>
      <c r="B65" s="11" t="s">
        <v>67</v>
      </c>
      <c r="C65" s="66">
        <v>8.5069999999999997</v>
      </c>
      <c r="D65" s="57">
        <v>120</v>
      </c>
      <c r="E65" s="32">
        <v>35</v>
      </c>
      <c r="F65" s="10">
        <f>385*1.73*35*0.65/1000</f>
        <v>15.152637500000001</v>
      </c>
      <c r="G65" s="51">
        <v>3803621</v>
      </c>
      <c r="H65" s="44">
        <f t="shared" si="0"/>
        <v>5.1123938172043006</v>
      </c>
      <c r="I65" s="36">
        <f t="shared" si="4"/>
        <v>6.0241462096774203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x14ac:dyDescent="0.25">
      <c r="A66" s="13">
        <v>62</v>
      </c>
      <c r="B66" s="11" t="s">
        <v>68</v>
      </c>
      <c r="C66" s="66">
        <v>22.26</v>
      </c>
      <c r="D66" s="57">
        <v>95</v>
      </c>
      <c r="E66" s="32">
        <v>35</v>
      </c>
      <c r="F66" s="10">
        <f>270*1.73*35*0.64/1000</f>
        <v>10.463040000000001</v>
      </c>
      <c r="G66" s="51">
        <v>4019938</v>
      </c>
      <c r="H66" s="44">
        <f>G66/744/1000</f>
        <v>5.4031424731182796</v>
      </c>
      <c r="I66" s="36">
        <f t="shared" si="4"/>
        <v>3.0359385161290331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25">
      <c r="A67" s="26">
        <v>63</v>
      </c>
      <c r="B67" s="16" t="s">
        <v>69</v>
      </c>
      <c r="C67" s="67">
        <v>39.26</v>
      </c>
      <c r="D67" s="51">
        <v>95</v>
      </c>
      <c r="E67" s="32">
        <v>35</v>
      </c>
      <c r="F67" s="10">
        <f>270*1.73*35*0.6/1000</f>
        <v>9.8091000000000008</v>
      </c>
      <c r="G67" s="51">
        <v>1371006</v>
      </c>
      <c r="H67" s="44">
        <f t="shared" si="0"/>
        <v>1.8427500000000001</v>
      </c>
      <c r="I67" s="36">
        <f t="shared" si="4"/>
        <v>4.7798100000000003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x14ac:dyDescent="0.25">
      <c r="A68" s="12"/>
      <c r="B68" s="17" t="s">
        <v>70</v>
      </c>
      <c r="C68" s="60"/>
      <c r="D68" s="62"/>
      <c r="E68" s="68"/>
      <c r="F68" s="46"/>
      <c r="G68" s="81"/>
      <c r="H68" s="47"/>
      <c r="I68" s="37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x14ac:dyDescent="0.25">
      <c r="A69" s="13">
        <v>64</v>
      </c>
      <c r="B69" s="14" t="s">
        <v>71</v>
      </c>
      <c r="C69" s="75">
        <v>0.3</v>
      </c>
      <c r="D69" s="20">
        <v>50</v>
      </c>
      <c r="E69" s="68">
        <v>6</v>
      </c>
      <c r="F69" s="10">
        <f>215*1.73*6*0.8/1000</f>
        <v>1.7853599999999998</v>
      </c>
      <c r="G69" s="51">
        <v>0</v>
      </c>
      <c r="H69" s="48">
        <f t="shared" si="0"/>
        <v>0</v>
      </c>
      <c r="I69" s="36">
        <f t="shared" ref="I69:I132" si="10">(F69-H69)*0.6</f>
        <v>1.0712159999999999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x14ac:dyDescent="0.25">
      <c r="A70" s="13">
        <v>65</v>
      </c>
      <c r="B70" s="14" t="s">
        <v>72</v>
      </c>
      <c r="C70" s="60">
        <v>0.32</v>
      </c>
      <c r="D70" s="62">
        <v>50</v>
      </c>
      <c r="E70" s="68">
        <v>6</v>
      </c>
      <c r="F70" s="10">
        <f t="shared" ref="F70" si="11">215*1.73*6*0.8/1000</f>
        <v>1.7853599999999998</v>
      </c>
      <c r="G70" s="51">
        <v>0</v>
      </c>
      <c r="H70" s="48">
        <f t="shared" ref="H70:H132" si="12">G70/744/1000</f>
        <v>0</v>
      </c>
      <c r="I70" s="36">
        <f t="shared" si="10"/>
        <v>1.0712159999999999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x14ac:dyDescent="0.25">
      <c r="A71" s="13">
        <v>66</v>
      </c>
      <c r="B71" s="14" t="s">
        <v>73</v>
      </c>
      <c r="C71" s="60">
        <v>1.24</v>
      </c>
      <c r="D71" s="62">
        <v>50</v>
      </c>
      <c r="E71" s="68">
        <v>6</v>
      </c>
      <c r="F71" s="10">
        <f>210*1.73*6*0.8/1000</f>
        <v>1.7438400000000001</v>
      </c>
      <c r="G71" s="51">
        <v>0</v>
      </c>
      <c r="H71" s="48">
        <f t="shared" si="12"/>
        <v>0</v>
      </c>
      <c r="I71" s="36">
        <f t="shared" si="10"/>
        <v>1.0463039999999999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x14ac:dyDescent="0.25">
      <c r="A72" s="13">
        <v>67</v>
      </c>
      <c r="B72" s="14" t="s">
        <v>74</v>
      </c>
      <c r="C72" s="60">
        <v>1.1499999999999999</v>
      </c>
      <c r="D72" s="62">
        <v>50</v>
      </c>
      <c r="E72" s="68">
        <v>6</v>
      </c>
      <c r="F72" s="10">
        <f>215*1.73*6*0.7/1000</f>
        <v>1.5621899999999997</v>
      </c>
      <c r="G72" s="51">
        <v>0</v>
      </c>
      <c r="H72" s="35">
        <f t="shared" si="12"/>
        <v>0</v>
      </c>
      <c r="I72" s="36">
        <f t="shared" si="10"/>
        <v>0.93731399999999976</v>
      </c>
    </row>
    <row r="73" spans="1:23" x14ac:dyDescent="0.25">
      <c r="A73" s="13">
        <v>68</v>
      </c>
      <c r="B73" s="14" t="s">
        <v>75</v>
      </c>
      <c r="C73" s="60">
        <v>1.1200000000000001</v>
      </c>
      <c r="D73" s="62">
        <v>70</v>
      </c>
      <c r="E73" s="68">
        <v>6</v>
      </c>
      <c r="F73" s="10">
        <f>265*1.73*6*0.8/1000</f>
        <v>2.2005599999999998</v>
      </c>
      <c r="G73" s="51">
        <v>32544</v>
      </c>
      <c r="H73" s="48">
        <f t="shared" si="12"/>
        <v>4.3741935483870967E-2</v>
      </c>
      <c r="I73" s="36">
        <f t="shared" si="10"/>
        <v>1.2940908387096772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A74" s="13">
        <v>69</v>
      </c>
      <c r="B74" s="14" t="s">
        <v>76</v>
      </c>
      <c r="C74" s="60">
        <v>2.573</v>
      </c>
      <c r="D74" s="62">
        <v>50</v>
      </c>
      <c r="E74" s="68">
        <v>6</v>
      </c>
      <c r="F74" s="10">
        <f>215*1.73*6*0.7/1000</f>
        <v>1.5621899999999997</v>
      </c>
      <c r="G74" s="51">
        <v>18420</v>
      </c>
      <c r="H74" s="48">
        <f t="shared" si="12"/>
        <v>2.4758064516129032E-2</v>
      </c>
      <c r="I74" s="36">
        <f t="shared" si="10"/>
        <v>0.92245916129032246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A75" s="13">
        <v>70</v>
      </c>
      <c r="B75" s="14" t="s">
        <v>77</v>
      </c>
      <c r="C75" s="60">
        <v>3.323</v>
      </c>
      <c r="D75" s="62">
        <v>35</v>
      </c>
      <c r="E75" s="68">
        <v>6</v>
      </c>
      <c r="F75" s="10">
        <f>175*1.73*6*0.65/1000</f>
        <v>1.1807250000000002</v>
      </c>
      <c r="G75" s="51" t="s">
        <v>164</v>
      </c>
      <c r="H75" s="48" t="e">
        <f t="shared" si="12"/>
        <v>#VALUE!</v>
      </c>
      <c r="I75" s="36" t="e">
        <f t="shared" si="10"/>
        <v>#VALUE!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A76" s="13">
        <v>71</v>
      </c>
      <c r="B76" s="14" t="s">
        <v>78</v>
      </c>
      <c r="C76" s="60">
        <v>1.47</v>
      </c>
      <c r="D76" s="62">
        <v>35</v>
      </c>
      <c r="E76" s="68">
        <v>6</v>
      </c>
      <c r="F76" s="10">
        <f>175*1.73*6*0.7/1000</f>
        <v>1.27155</v>
      </c>
      <c r="G76" s="51">
        <v>37056</v>
      </c>
      <c r="H76" s="48">
        <f t="shared" si="12"/>
        <v>4.9806451612903223E-2</v>
      </c>
      <c r="I76" s="36">
        <f t="shared" si="10"/>
        <v>0.73304612903225796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A77" s="13">
        <v>72</v>
      </c>
      <c r="B77" s="14" t="s">
        <v>79</v>
      </c>
      <c r="C77" s="60">
        <v>6.88</v>
      </c>
      <c r="D77" s="62">
        <v>50</v>
      </c>
      <c r="E77" s="68">
        <v>6</v>
      </c>
      <c r="F77" s="10">
        <f>215*1.73*6*0.64/1000</f>
        <v>1.428288</v>
      </c>
      <c r="G77" s="51">
        <v>40872</v>
      </c>
      <c r="H77" s="48">
        <f t="shared" si="12"/>
        <v>5.4935483870967743E-2</v>
      </c>
      <c r="I77" s="36">
        <f t="shared" si="10"/>
        <v>0.82401150967741932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A78" s="13">
        <v>73</v>
      </c>
      <c r="B78" s="14" t="s">
        <v>80</v>
      </c>
      <c r="C78" s="60">
        <v>0.54</v>
      </c>
      <c r="D78" s="62">
        <v>95</v>
      </c>
      <c r="E78" s="68">
        <v>6</v>
      </c>
      <c r="F78" s="10">
        <f>325*1.73*6*0.8/1000</f>
        <v>2.6988000000000003</v>
      </c>
      <c r="G78" s="51">
        <v>0</v>
      </c>
      <c r="H78" s="48">
        <f t="shared" si="12"/>
        <v>0</v>
      </c>
      <c r="I78" s="36">
        <f t="shared" si="10"/>
        <v>1.6192800000000001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A79" s="13">
        <v>74</v>
      </c>
      <c r="B79" s="14" t="s">
        <v>81</v>
      </c>
      <c r="C79" s="60">
        <v>1.7</v>
      </c>
      <c r="D79" s="62">
        <v>70</v>
      </c>
      <c r="E79" s="68">
        <v>6</v>
      </c>
      <c r="F79" s="10">
        <f>265*1.73*6*0.8/1000</f>
        <v>2.2005599999999998</v>
      </c>
      <c r="G79" s="51">
        <v>144</v>
      </c>
      <c r="H79" s="48">
        <f t="shared" si="12"/>
        <v>1.9354838709677419E-4</v>
      </c>
      <c r="I79" s="36">
        <f t="shared" si="10"/>
        <v>1.3202198709677417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A80" s="13">
        <v>75</v>
      </c>
      <c r="B80" s="14" t="s">
        <v>82</v>
      </c>
      <c r="C80" s="60">
        <v>0.9</v>
      </c>
      <c r="D80" s="62">
        <v>95</v>
      </c>
      <c r="E80" s="68">
        <v>6</v>
      </c>
      <c r="F80" s="10">
        <f t="shared" ref="F80:F81" si="13">325*1.73*6*0.8/1000</f>
        <v>2.6988000000000003</v>
      </c>
      <c r="G80" s="51">
        <v>0</v>
      </c>
      <c r="H80" s="48">
        <f t="shared" si="12"/>
        <v>0</v>
      </c>
      <c r="I80" s="36">
        <f t="shared" si="10"/>
        <v>1.6192800000000001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s="13">
        <v>76</v>
      </c>
      <c r="B81" s="14" t="s">
        <v>83</v>
      </c>
      <c r="C81" s="60">
        <v>1.5</v>
      </c>
      <c r="D81" s="62">
        <v>95</v>
      </c>
      <c r="E81" s="68">
        <v>6</v>
      </c>
      <c r="F81" s="10">
        <f t="shared" si="13"/>
        <v>2.6988000000000003</v>
      </c>
      <c r="G81" s="51">
        <v>96</v>
      </c>
      <c r="H81" s="49">
        <f t="shared" si="12"/>
        <v>1.2903225806451613E-4</v>
      </c>
      <c r="I81" s="36">
        <f t="shared" si="10"/>
        <v>1.6192025806451615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A82" s="13">
        <v>77</v>
      </c>
      <c r="B82" s="14" t="s">
        <v>84</v>
      </c>
      <c r="C82" s="60">
        <v>2</v>
      </c>
      <c r="D82" s="62">
        <v>70</v>
      </c>
      <c r="E82" s="68">
        <v>6</v>
      </c>
      <c r="F82" s="10">
        <f t="shared" ref="F82:F83" si="14">265*1.73*6*0.8/1000</f>
        <v>2.2005599999999998</v>
      </c>
      <c r="G82" s="51">
        <v>0</v>
      </c>
      <c r="H82" s="35">
        <f t="shared" si="12"/>
        <v>0</v>
      </c>
      <c r="I82" s="36">
        <f t="shared" si="10"/>
        <v>1.320336</v>
      </c>
    </row>
    <row r="83" spans="1:23" x14ac:dyDescent="0.25">
      <c r="A83" s="13">
        <v>78</v>
      </c>
      <c r="B83" s="14" t="s">
        <v>85</v>
      </c>
      <c r="C83" s="60">
        <v>0.6</v>
      </c>
      <c r="D83" s="62">
        <v>70</v>
      </c>
      <c r="E83" s="68">
        <v>6</v>
      </c>
      <c r="F83" s="10">
        <f t="shared" si="14"/>
        <v>2.2005599999999998</v>
      </c>
      <c r="G83" s="51">
        <v>10656</v>
      </c>
      <c r="H83" s="35">
        <f t="shared" si="12"/>
        <v>1.432258064516129E-2</v>
      </c>
      <c r="I83" s="36">
        <f t="shared" si="10"/>
        <v>1.311742451612903</v>
      </c>
    </row>
    <row r="84" spans="1:23" x14ac:dyDescent="0.25">
      <c r="A84" s="13">
        <v>79</v>
      </c>
      <c r="B84" s="14" t="s">
        <v>86</v>
      </c>
      <c r="C84" s="60">
        <v>7.6</v>
      </c>
      <c r="D84" s="62">
        <v>70</v>
      </c>
      <c r="E84" s="68">
        <v>6</v>
      </c>
      <c r="F84" s="10">
        <f>265*1.73*6*0.6/1000</f>
        <v>1.6504199999999998</v>
      </c>
      <c r="G84" s="51">
        <v>34992</v>
      </c>
      <c r="H84" s="35">
        <f t="shared" si="12"/>
        <v>4.7032258064516129E-2</v>
      </c>
      <c r="I84" s="36">
        <f t="shared" si="10"/>
        <v>0.96203264516129017</v>
      </c>
    </row>
    <row r="85" spans="1:23" x14ac:dyDescent="0.25">
      <c r="A85" s="13">
        <v>80</v>
      </c>
      <c r="B85" s="14" t="s">
        <v>87</v>
      </c>
      <c r="C85" s="61">
        <v>1.68</v>
      </c>
      <c r="D85" s="62">
        <v>50</v>
      </c>
      <c r="E85" s="68">
        <v>6</v>
      </c>
      <c r="F85" s="10">
        <f t="shared" ref="F85:F86" si="15">215*1.73*6*0.64/1000</f>
        <v>1.428288</v>
      </c>
      <c r="G85" s="51">
        <v>4338</v>
      </c>
      <c r="H85" s="35">
        <f t="shared" si="12"/>
        <v>5.8306451612903229E-3</v>
      </c>
      <c r="I85" s="36">
        <f t="shared" si="10"/>
        <v>0.85347441290322579</v>
      </c>
    </row>
    <row r="86" spans="1:23" x14ac:dyDescent="0.25">
      <c r="A86" s="13">
        <v>81</v>
      </c>
      <c r="B86" s="14" t="s">
        <v>88</v>
      </c>
      <c r="C86" s="61">
        <v>1.68</v>
      </c>
      <c r="D86" s="62">
        <v>50</v>
      </c>
      <c r="E86" s="68">
        <v>6</v>
      </c>
      <c r="F86" s="10">
        <f t="shared" si="15"/>
        <v>1.428288</v>
      </c>
      <c r="G86" s="51">
        <v>0</v>
      </c>
      <c r="H86" s="35">
        <f t="shared" si="12"/>
        <v>0</v>
      </c>
      <c r="I86" s="36">
        <f t="shared" si="10"/>
        <v>0.85697279999999998</v>
      </c>
    </row>
    <row r="87" spans="1:23" x14ac:dyDescent="0.25">
      <c r="A87" s="13">
        <v>82</v>
      </c>
      <c r="B87" s="18" t="s">
        <v>89</v>
      </c>
      <c r="C87" s="75">
        <v>1.1000000000000001</v>
      </c>
      <c r="D87" s="20">
        <v>95</v>
      </c>
      <c r="E87" s="68">
        <v>6</v>
      </c>
      <c r="F87" s="10">
        <f>325*1.73*6*0.75/1000</f>
        <v>2.530125</v>
      </c>
      <c r="G87" s="51">
        <v>1496592</v>
      </c>
      <c r="H87" s="35">
        <f t="shared" si="12"/>
        <v>2.0115483870967741</v>
      </c>
      <c r="I87" s="36">
        <f t="shared" si="10"/>
        <v>0.31114596774193554</v>
      </c>
    </row>
    <row r="88" spans="1:23" x14ac:dyDescent="0.25">
      <c r="A88" s="13">
        <v>83</v>
      </c>
      <c r="B88" s="18" t="s">
        <v>90</v>
      </c>
      <c r="C88" s="75">
        <v>1.1000000000000001</v>
      </c>
      <c r="D88" s="20">
        <v>95</v>
      </c>
      <c r="E88" s="68">
        <v>6</v>
      </c>
      <c r="F88" s="10">
        <f>325*1.73*6*0.75/1000</f>
        <v>2.530125</v>
      </c>
      <c r="G88" s="51">
        <v>11952</v>
      </c>
      <c r="H88" s="35">
        <f t="shared" si="12"/>
        <v>1.6064516129032261E-2</v>
      </c>
      <c r="I88" s="36">
        <f t="shared" si="10"/>
        <v>1.5084362903225805</v>
      </c>
    </row>
    <row r="89" spans="1:23" x14ac:dyDescent="0.25">
      <c r="A89" s="13">
        <v>84</v>
      </c>
      <c r="B89" s="14" t="s">
        <v>91</v>
      </c>
      <c r="C89" s="75">
        <v>3.7</v>
      </c>
      <c r="D89" s="20">
        <v>50</v>
      </c>
      <c r="E89" s="68">
        <v>6</v>
      </c>
      <c r="F89" s="10">
        <f>215*1.73*6*0.7/1000</f>
        <v>1.5621899999999997</v>
      </c>
      <c r="G89" s="51">
        <v>0</v>
      </c>
      <c r="H89" s="35">
        <f t="shared" si="12"/>
        <v>0</v>
      </c>
      <c r="I89" s="36">
        <f t="shared" si="10"/>
        <v>0.93731399999999976</v>
      </c>
    </row>
    <row r="90" spans="1:23" x14ac:dyDescent="0.25">
      <c r="A90" s="13">
        <v>85</v>
      </c>
      <c r="B90" s="14" t="s">
        <v>92</v>
      </c>
      <c r="C90" s="75">
        <v>3.48</v>
      </c>
      <c r="D90" s="20">
        <v>50</v>
      </c>
      <c r="E90" s="68">
        <v>6</v>
      </c>
      <c r="F90" s="10">
        <f>215*1.73*6*0.7/1000</f>
        <v>1.5621899999999997</v>
      </c>
      <c r="G90" s="51">
        <v>30168</v>
      </c>
      <c r="H90" s="48">
        <f t="shared" si="12"/>
        <v>4.0548387096774191E-2</v>
      </c>
      <c r="I90" s="36">
        <f t="shared" si="10"/>
        <v>0.91298496774193527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A91" s="13">
        <v>86</v>
      </c>
      <c r="B91" s="18" t="s">
        <v>145</v>
      </c>
      <c r="C91" s="75">
        <v>0.46</v>
      </c>
      <c r="D91" s="20">
        <v>50</v>
      </c>
      <c r="E91" s="68">
        <v>6</v>
      </c>
      <c r="F91" s="10">
        <f t="shared" ref="F91:F94" si="16">215*1.73*6*0.8/1000</f>
        <v>1.7853599999999998</v>
      </c>
      <c r="G91" s="51">
        <v>0</v>
      </c>
      <c r="H91" s="35">
        <f t="shared" si="12"/>
        <v>0</v>
      </c>
      <c r="I91" s="36">
        <f t="shared" si="10"/>
        <v>1.0712159999999999</v>
      </c>
    </row>
    <row r="92" spans="1:23" x14ac:dyDescent="0.25">
      <c r="A92" s="13">
        <v>87</v>
      </c>
      <c r="B92" s="18" t="s">
        <v>148</v>
      </c>
      <c r="C92" s="75">
        <v>0.46</v>
      </c>
      <c r="D92" s="20">
        <v>50</v>
      </c>
      <c r="E92" s="68">
        <v>6</v>
      </c>
      <c r="F92" s="10">
        <f t="shared" si="16"/>
        <v>1.7853599999999998</v>
      </c>
      <c r="G92" s="51">
        <v>38592</v>
      </c>
      <c r="H92" s="35">
        <f t="shared" si="12"/>
        <v>5.1870967741935482E-2</v>
      </c>
      <c r="I92" s="36">
        <f t="shared" si="10"/>
        <v>1.0400934193548386</v>
      </c>
    </row>
    <row r="93" spans="1:23" x14ac:dyDescent="0.25">
      <c r="A93" s="13">
        <v>88</v>
      </c>
      <c r="B93" s="18" t="s">
        <v>146</v>
      </c>
      <c r="C93" s="75">
        <v>0.46</v>
      </c>
      <c r="D93" s="20">
        <v>50</v>
      </c>
      <c r="E93" s="68">
        <v>6</v>
      </c>
      <c r="F93" s="10">
        <f t="shared" si="16"/>
        <v>1.7853599999999998</v>
      </c>
      <c r="G93" s="51">
        <v>0</v>
      </c>
      <c r="H93" s="35">
        <f t="shared" si="12"/>
        <v>0</v>
      </c>
      <c r="I93" s="36">
        <f t="shared" si="10"/>
        <v>1.0712159999999999</v>
      </c>
    </row>
    <row r="94" spans="1:23" x14ac:dyDescent="0.25">
      <c r="A94" s="13">
        <v>89</v>
      </c>
      <c r="B94" s="18" t="s">
        <v>147</v>
      </c>
      <c r="C94" s="75">
        <v>0.46</v>
      </c>
      <c r="D94" s="20">
        <v>50</v>
      </c>
      <c r="E94" s="68">
        <v>6</v>
      </c>
      <c r="F94" s="10">
        <f t="shared" si="16"/>
        <v>1.7853599999999998</v>
      </c>
      <c r="G94" s="51">
        <v>169308</v>
      </c>
      <c r="H94" s="35">
        <f t="shared" si="12"/>
        <v>0.22756451612903225</v>
      </c>
      <c r="I94" s="36">
        <f t="shared" si="10"/>
        <v>0.93467729032258051</v>
      </c>
    </row>
    <row r="95" spans="1:23" x14ac:dyDescent="0.25">
      <c r="A95" s="13">
        <v>90</v>
      </c>
      <c r="B95" s="14" t="s">
        <v>93</v>
      </c>
      <c r="C95" s="75">
        <v>1.22</v>
      </c>
      <c r="D95" s="20">
        <v>120</v>
      </c>
      <c r="E95" s="68">
        <v>6</v>
      </c>
      <c r="F95" s="10">
        <f>375*1.73*6*0.7/1000</f>
        <v>2.7247499999999998</v>
      </c>
      <c r="G95" s="51">
        <v>40464</v>
      </c>
      <c r="H95" s="35">
        <f t="shared" si="12"/>
        <v>5.4387096774193552E-2</v>
      </c>
      <c r="I95" s="36">
        <f t="shared" si="10"/>
        <v>1.6022177419354835</v>
      </c>
    </row>
    <row r="96" spans="1:23" x14ac:dyDescent="0.25">
      <c r="A96" s="13">
        <v>91</v>
      </c>
      <c r="B96" s="14" t="s">
        <v>94</v>
      </c>
      <c r="C96" s="75">
        <v>1.22</v>
      </c>
      <c r="D96" s="20">
        <v>120</v>
      </c>
      <c r="E96" s="68">
        <v>6</v>
      </c>
      <c r="F96" s="10">
        <f>375*1.73*6*0.7/1000</f>
        <v>2.7247499999999998</v>
      </c>
      <c r="G96" s="51">
        <v>661536</v>
      </c>
      <c r="H96" s="35">
        <f t="shared" si="12"/>
        <v>0.88916129032258062</v>
      </c>
      <c r="I96" s="36">
        <f t="shared" si="10"/>
        <v>1.1013532258064513</v>
      </c>
    </row>
    <row r="97" spans="1:23" x14ac:dyDescent="0.25">
      <c r="A97" s="13">
        <v>92</v>
      </c>
      <c r="B97" s="14" t="s">
        <v>95</v>
      </c>
      <c r="C97" s="61">
        <v>0.11600000000000001</v>
      </c>
      <c r="D97" s="62">
        <v>70</v>
      </c>
      <c r="E97" s="68">
        <v>6</v>
      </c>
      <c r="F97" s="10">
        <f t="shared" ref="F97:F98" si="17">265*1.73*6*0.8/1000</f>
        <v>2.2005599999999998</v>
      </c>
      <c r="G97" s="51">
        <v>3528</v>
      </c>
      <c r="H97" s="35">
        <f t="shared" si="12"/>
        <v>4.7419354838709677E-3</v>
      </c>
      <c r="I97" s="36">
        <f t="shared" si="10"/>
        <v>1.3174908387096773</v>
      </c>
    </row>
    <row r="98" spans="1:23" x14ac:dyDescent="0.25">
      <c r="A98" s="13">
        <v>93</v>
      </c>
      <c r="B98" s="14" t="s">
        <v>96</v>
      </c>
      <c r="C98" s="61">
        <v>0.11899999999999999</v>
      </c>
      <c r="D98" s="62">
        <v>70</v>
      </c>
      <c r="E98" s="68">
        <v>6</v>
      </c>
      <c r="F98" s="10">
        <f t="shared" si="17"/>
        <v>2.2005599999999998</v>
      </c>
      <c r="G98" s="51">
        <v>28944</v>
      </c>
      <c r="H98" s="35">
        <f t="shared" si="12"/>
        <v>3.8903225806451613E-2</v>
      </c>
      <c r="I98" s="36">
        <f t="shared" si="10"/>
        <v>1.2969940645161289</v>
      </c>
    </row>
    <row r="99" spans="1:23" x14ac:dyDescent="0.25">
      <c r="A99" s="13">
        <v>94</v>
      </c>
      <c r="B99" s="14" t="s">
        <v>97</v>
      </c>
      <c r="C99" s="75">
        <v>1.792</v>
      </c>
      <c r="D99" s="20">
        <v>95</v>
      </c>
      <c r="E99" s="68">
        <v>6</v>
      </c>
      <c r="F99" s="10">
        <f t="shared" ref="F99:F100" si="18">325*1.73*6*0.75/1000</f>
        <v>2.530125</v>
      </c>
      <c r="G99" s="51">
        <v>430536</v>
      </c>
      <c r="H99" s="35">
        <f t="shared" si="12"/>
        <v>0.57867741935483863</v>
      </c>
      <c r="I99" s="36">
        <f t="shared" si="10"/>
        <v>1.1708685483870966</v>
      </c>
    </row>
    <row r="100" spans="1:23" x14ac:dyDescent="0.25">
      <c r="A100" s="13">
        <v>95</v>
      </c>
      <c r="B100" s="14" t="s">
        <v>98</v>
      </c>
      <c r="C100" s="75">
        <v>1.8</v>
      </c>
      <c r="D100" s="20">
        <v>95</v>
      </c>
      <c r="E100" s="68">
        <v>6</v>
      </c>
      <c r="F100" s="10">
        <f t="shared" si="18"/>
        <v>2.530125</v>
      </c>
      <c r="G100" s="51">
        <v>0</v>
      </c>
      <c r="H100" s="35">
        <f t="shared" si="12"/>
        <v>0</v>
      </c>
      <c r="I100" s="36">
        <f t="shared" si="10"/>
        <v>1.5180749999999998</v>
      </c>
    </row>
    <row r="101" spans="1:23" x14ac:dyDescent="0.25">
      <c r="A101" s="13">
        <v>96</v>
      </c>
      <c r="B101" s="14" t="s">
        <v>99</v>
      </c>
      <c r="C101" s="75">
        <v>0.8</v>
      </c>
      <c r="D101" s="20">
        <v>120</v>
      </c>
      <c r="E101" s="68">
        <v>6</v>
      </c>
      <c r="F101" s="10">
        <f>375*1.73*6*0.7/1000</f>
        <v>2.7247499999999998</v>
      </c>
      <c r="G101" s="51">
        <v>0</v>
      </c>
      <c r="H101" s="35">
        <f t="shared" si="12"/>
        <v>0</v>
      </c>
      <c r="I101" s="36">
        <f t="shared" si="10"/>
        <v>1.6348499999999999</v>
      </c>
    </row>
    <row r="102" spans="1:23" x14ac:dyDescent="0.25">
      <c r="A102" s="13">
        <v>97</v>
      </c>
      <c r="B102" s="14" t="s">
        <v>100</v>
      </c>
      <c r="C102" s="60">
        <v>5.51</v>
      </c>
      <c r="D102" s="62">
        <v>70</v>
      </c>
      <c r="E102" s="68">
        <v>6</v>
      </c>
      <c r="F102" s="10">
        <f>265*1.73*6*0.6/1000</f>
        <v>1.6504199999999998</v>
      </c>
      <c r="G102" s="51">
        <v>5148</v>
      </c>
      <c r="H102" s="48">
        <f t="shared" si="12"/>
        <v>6.9193548387096772E-3</v>
      </c>
      <c r="I102" s="36">
        <f t="shared" si="10"/>
        <v>0.98610038709677406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x14ac:dyDescent="0.25">
      <c r="A103" s="13">
        <v>98</v>
      </c>
      <c r="B103" s="14" t="s">
        <v>101</v>
      </c>
      <c r="C103" s="60">
        <v>9.9499999999999993</v>
      </c>
      <c r="D103" s="62">
        <v>70</v>
      </c>
      <c r="E103" s="68">
        <v>6</v>
      </c>
      <c r="F103" s="10">
        <f>265*1.73*6*0.5/1000</f>
        <v>1.3753499999999999</v>
      </c>
      <c r="G103" s="51">
        <v>14184</v>
      </c>
      <c r="H103" s="35">
        <f t="shared" si="12"/>
        <v>1.9064516129032261E-2</v>
      </c>
      <c r="I103" s="36">
        <f t="shared" si="10"/>
        <v>0.81377129032258044</v>
      </c>
    </row>
    <row r="104" spans="1:23" x14ac:dyDescent="0.25">
      <c r="A104" s="13">
        <v>99</v>
      </c>
      <c r="B104" s="14" t="s">
        <v>102</v>
      </c>
      <c r="C104" s="75">
        <v>0.64500000000000002</v>
      </c>
      <c r="D104" s="62">
        <v>70</v>
      </c>
      <c r="E104" s="68">
        <v>6</v>
      </c>
      <c r="F104" s="10">
        <f t="shared" ref="F104" si="19">265*1.73*6*0.8/1000</f>
        <v>2.2005599999999998</v>
      </c>
      <c r="G104" s="51">
        <v>506928</v>
      </c>
      <c r="H104" s="35">
        <f t="shared" si="12"/>
        <v>0.68135483870967739</v>
      </c>
      <c r="I104" s="36">
        <f t="shared" si="10"/>
        <v>0.91152309677419341</v>
      </c>
    </row>
    <row r="105" spans="1:23" x14ac:dyDescent="0.25">
      <c r="A105" s="13">
        <v>100</v>
      </c>
      <c r="B105" s="14" t="s">
        <v>103</v>
      </c>
      <c r="C105" s="75">
        <v>2.645</v>
      </c>
      <c r="D105" s="20">
        <v>120</v>
      </c>
      <c r="E105" s="68">
        <v>6</v>
      </c>
      <c r="F105" s="10">
        <f>375*1.73*6*0.65/1000</f>
        <v>2.530125</v>
      </c>
      <c r="G105" s="51">
        <v>48</v>
      </c>
      <c r="H105" s="35">
        <f t="shared" si="12"/>
        <v>6.4516129032258067E-5</v>
      </c>
      <c r="I105" s="36">
        <f t="shared" si="10"/>
        <v>1.5180362903225804</v>
      </c>
    </row>
    <row r="106" spans="1:23" x14ac:dyDescent="0.25">
      <c r="A106" s="13">
        <v>101</v>
      </c>
      <c r="B106" s="18" t="s">
        <v>104</v>
      </c>
      <c r="C106" s="75">
        <v>3.3</v>
      </c>
      <c r="D106" s="20">
        <v>70</v>
      </c>
      <c r="E106" s="68">
        <v>6</v>
      </c>
      <c r="F106" s="10">
        <f t="shared" ref="F106:F107" si="20">265*1.73*6*0.7/1000</f>
        <v>1.9254899999999997</v>
      </c>
      <c r="G106" s="51">
        <v>43200</v>
      </c>
      <c r="H106" s="35">
        <f t="shared" si="12"/>
        <v>5.8064516129032254E-2</v>
      </c>
      <c r="I106" s="36">
        <f t="shared" si="10"/>
        <v>1.1204552903225804</v>
      </c>
    </row>
    <row r="107" spans="1:23" x14ac:dyDescent="0.25">
      <c r="A107" s="13">
        <v>102</v>
      </c>
      <c r="B107" s="18" t="s">
        <v>105</v>
      </c>
      <c r="C107" s="75">
        <v>3.3</v>
      </c>
      <c r="D107" s="20">
        <v>70</v>
      </c>
      <c r="E107" s="68">
        <v>6</v>
      </c>
      <c r="F107" s="10">
        <f t="shared" si="20"/>
        <v>1.9254899999999997</v>
      </c>
      <c r="G107" s="51">
        <v>85788</v>
      </c>
      <c r="H107" s="35">
        <f t="shared" si="12"/>
        <v>0.11530645161290323</v>
      </c>
      <c r="I107" s="36">
        <f t="shared" si="10"/>
        <v>1.0861101290322579</v>
      </c>
    </row>
    <row r="108" spans="1:23" x14ac:dyDescent="0.25">
      <c r="A108" s="13">
        <v>103</v>
      </c>
      <c r="B108" s="14" t="s">
        <v>106</v>
      </c>
      <c r="C108" s="65">
        <v>3.44</v>
      </c>
      <c r="D108" s="62">
        <v>35</v>
      </c>
      <c r="E108" s="68">
        <v>6</v>
      </c>
      <c r="F108" s="10">
        <f>175*1.73*6*0.8/1000</f>
        <v>1.4532</v>
      </c>
      <c r="G108" s="51">
        <v>107184</v>
      </c>
      <c r="H108" s="50">
        <f t="shared" si="12"/>
        <v>0.14406451612903226</v>
      </c>
      <c r="I108" s="36">
        <f t="shared" si="10"/>
        <v>0.78548129032258063</v>
      </c>
    </row>
    <row r="109" spans="1:23" x14ac:dyDescent="0.25">
      <c r="A109" s="13">
        <v>104</v>
      </c>
      <c r="B109" s="14" t="s">
        <v>107</v>
      </c>
      <c r="C109" s="75">
        <v>1.875</v>
      </c>
      <c r="D109" s="20">
        <v>50</v>
      </c>
      <c r="E109" s="68">
        <v>6</v>
      </c>
      <c r="F109" s="10">
        <f t="shared" ref="F109:F110" si="21">215*1.73*6*0.8/1000</f>
        <v>1.7853599999999998</v>
      </c>
      <c r="G109" s="51">
        <v>0</v>
      </c>
      <c r="H109" s="35">
        <f>G109/744/1000</f>
        <v>0</v>
      </c>
      <c r="I109" s="36">
        <f>(F109-H109)*0.6</f>
        <v>1.0712159999999999</v>
      </c>
    </row>
    <row r="110" spans="1:23" x14ac:dyDescent="0.25">
      <c r="A110" s="13">
        <v>105</v>
      </c>
      <c r="B110" s="14" t="s">
        <v>108</v>
      </c>
      <c r="C110" s="75">
        <v>0.377</v>
      </c>
      <c r="D110" s="20">
        <v>50</v>
      </c>
      <c r="E110" s="68">
        <v>6</v>
      </c>
      <c r="F110" s="10">
        <f t="shared" si="21"/>
        <v>1.7853599999999998</v>
      </c>
      <c r="G110" s="51">
        <v>0</v>
      </c>
      <c r="H110" s="48">
        <f t="shared" si="12"/>
        <v>0</v>
      </c>
      <c r="I110" s="36">
        <f t="shared" si="10"/>
        <v>1.0712159999999999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x14ac:dyDescent="0.25">
      <c r="A111" s="13">
        <v>106</v>
      </c>
      <c r="B111" s="14" t="s">
        <v>166</v>
      </c>
      <c r="C111" s="60">
        <v>4.4379999999999997</v>
      </c>
      <c r="D111" s="62">
        <v>35</v>
      </c>
      <c r="E111" s="68">
        <v>6</v>
      </c>
      <c r="F111" s="10">
        <f>175*1.73*6*0.7/1000</f>
        <v>1.27155</v>
      </c>
      <c r="G111" s="51">
        <v>3764</v>
      </c>
      <c r="H111" s="35">
        <f t="shared" si="12"/>
        <v>5.0591397849462372E-3</v>
      </c>
      <c r="I111" s="36">
        <f t="shared" si="10"/>
        <v>0.75989451612903225</v>
      </c>
    </row>
    <row r="112" spans="1:23" x14ac:dyDescent="0.25">
      <c r="A112" s="13">
        <v>107</v>
      </c>
      <c r="B112" s="14" t="s">
        <v>109</v>
      </c>
      <c r="C112" s="61">
        <v>6.72</v>
      </c>
      <c r="D112" s="62">
        <v>35</v>
      </c>
      <c r="E112" s="68">
        <v>6</v>
      </c>
      <c r="F112" s="10">
        <f>175*1.73*6*0.64/1000</f>
        <v>1.16256</v>
      </c>
      <c r="G112" s="51">
        <v>0</v>
      </c>
      <c r="H112" s="48">
        <f t="shared" si="12"/>
        <v>0</v>
      </c>
      <c r="I112" s="36">
        <f t="shared" si="10"/>
        <v>0.69753600000000004</v>
      </c>
    </row>
    <row r="113" spans="1:9" x14ac:dyDescent="0.25">
      <c r="A113" s="13">
        <v>108</v>
      </c>
      <c r="B113" s="14" t="s">
        <v>165</v>
      </c>
      <c r="C113" s="75">
        <v>5.82</v>
      </c>
      <c r="D113" s="20">
        <v>35</v>
      </c>
      <c r="E113" s="68">
        <v>6</v>
      </c>
      <c r="F113" s="10">
        <f>175*1.73*6*0.7/1000</f>
        <v>1.27155</v>
      </c>
      <c r="G113" s="51">
        <v>0</v>
      </c>
      <c r="H113" s="35">
        <f t="shared" si="12"/>
        <v>0</v>
      </c>
      <c r="I113" s="36">
        <f t="shared" si="10"/>
        <v>0.76293</v>
      </c>
    </row>
    <row r="114" spans="1:9" x14ac:dyDescent="0.25">
      <c r="A114" s="13">
        <v>109</v>
      </c>
      <c r="B114" s="14" t="s">
        <v>110</v>
      </c>
      <c r="C114" s="65">
        <v>12.6</v>
      </c>
      <c r="D114" s="62">
        <v>50</v>
      </c>
      <c r="E114" s="68">
        <v>6</v>
      </c>
      <c r="F114" s="10">
        <f>215*1.73*6*0.5/1000</f>
        <v>1.11585</v>
      </c>
      <c r="G114" s="51">
        <v>534</v>
      </c>
      <c r="H114" s="48">
        <f t="shared" si="12"/>
        <v>7.1774193548387096E-4</v>
      </c>
      <c r="I114" s="36">
        <f t="shared" si="10"/>
        <v>0.66907935483870973</v>
      </c>
    </row>
    <row r="115" spans="1:9" x14ac:dyDescent="0.25">
      <c r="A115" s="13">
        <v>110</v>
      </c>
      <c r="B115" s="14" t="s">
        <v>111</v>
      </c>
      <c r="C115" s="60">
        <v>2.5</v>
      </c>
      <c r="D115" s="62">
        <v>50</v>
      </c>
      <c r="E115" s="68">
        <v>6</v>
      </c>
      <c r="F115" s="10">
        <f t="shared" ref="F115" si="22">215*1.73*6*0.8/1000</f>
        <v>1.7853599999999998</v>
      </c>
      <c r="G115" s="51">
        <v>47976</v>
      </c>
      <c r="H115" s="35">
        <f t="shared" si="12"/>
        <v>6.4483870967741941E-2</v>
      </c>
      <c r="I115" s="36">
        <f t="shared" si="10"/>
        <v>1.0325256774193547</v>
      </c>
    </row>
    <row r="116" spans="1:9" x14ac:dyDescent="0.25">
      <c r="A116" s="13">
        <v>111</v>
      </c>
      <c r="B116" s="14" t="s">
        <v>112</v>
      </c>
      <c r="C116" s="75">
        <v>8</v>
      </c>
      <c r="D116" s="20">
        <v>35</v>
      </c>
      <c r="E116" s="68">
        <v>6</v>
      </c>
      <c r="F116" s="10">
        <f t="shared" ref="F116" si="23">175*1.73*6*0.8/1000</f>
        <v>1.4532</v>
      </c>
      <c r="G116" s="51">
        <v>5616</v>
      </c>
      <c r="H116" s="48">
        <f t="shared" si="12"/>
        <v>7.5483870967741938E-3</v>
      </c>
      <c r="I116" s="36">
        <f t="shared" si="10"/>
        <v>0.86739096774193547</v>
      </c>
    </row>
    <row r="117" spans="1:9" x14ac:dyDescent="0.25">
      <c r="A117" s="13">
        <v>112</v>
      </c>
      <c r="B117" s="14" t="s">
        <v>113</v>
      </c>
      <c r="C117" s="65">
        <v>4.2619999999999996</v>
      </c>
      <c r="D117" s="62">
        <v>35</v>
      </c>
      <c r="E117" s="68">
        <v>6</v>
      </c>
      <c r="F117" s="10">
        <f>175*1.73*6*0.64/1000</f>
        <v>1.16256</v>
      </c>
      <c r="G117" s="51" t="s">
        <v>164</v>
      </c>
      <c r="H117" s="35" t="e">
        <f t="shared" si="12"/>
        <v>#VALUE!</v>
      </c>
      <c r="I117" s="36" t="e">
        <f t="shared" si="10"/>
        <v>#VALUE!</v>
      </c>
    </row>
    <row r="118" spans="1:9" x14ac:dyDescent="0.25">
      <c r="A118" s="13">
        <v>113</v>
      </c>
      <c r="B118" s="11" t="s">
        <v>114</v>
      </c>
      <c r="C118" s="76">
        <v>1.034</v>
      </c>
      <c r="D118" s="57">
        <v>50</v>
      </c>
      <c r="E118" s="68">
        <v>6</v>
      </c>
      <c r="F118" s="10">
        <v>1.7853599999999998</v>
      </c>
      <c r="G118" s="51">
        <v>192</v>
      </c>
      <c r="H118" s="48">
        <f t="shared" si="12"/>
        <v>2.5806451612903227E-4</v>
      </c>
      <c r="I118" s="36">
        <f t="shared" si="10"/>
        <v>1.0710611612903225</v>
      </c>
    </row>
    <row r="119" spans="1:9" x14ac:dyDescent="0.25">
      <c r="A119" s="13">
        <v>114</v>
      </c>
      <c r="B119" s="11" t="s">
        <v>115</v>
      </c>
      <c r="C119" s="76">
        <v>1.5</v>
      </c>
      <c r="D119" s="57">
        <v>70</v>
      </c>
      <c r="E119" s="68">
        <v>6</v>
      </c>
      <c r="F119" s="10">
        <f t="shared" ref="F119:F120" si="24">265*1.73*6*0.7/1000</f>
        <v>1.9254899999999997</v>
      </c>
      <c r="G119" s="51">
        <v>12466</v>
      </c>
      <c r="H119" s="35">
        <f t="shared" si="12"/>
        <v>1.6755376344086019E-2</v>
      </c>
      <c r="I119" s="36">
        <f t="shared" si="10"/>
        <v>1.1452407741935482</v>
      </c>
    </row>
    <row r="120" spans="1:9" x14ac:dyDescent="0.25">
      <c r="A120" s="13">
        <v>115</v>
      </c>
      <c r="B120" s="11" t="s">
        <v>116</v>
      </c>
      <c r="C120" s="76">
        <v>1.5</v>
      </c>
      <c r="D120" s="57">
        <v>70</v>
      </c>
      <c r="E120" s="68">
        <v>6</v>
      </c>
      <c r="F120" s="10">
        <f t="shared" si="24"/>
        <v>1.9254899999999997</v>
      </c>
      <c r="G120" s="51">
        <v>108672</v>
      </c>
      <c r="H120" s="48">
        <f t="shared" si="12"/>
        <v>0.14606451612903226</v>
      </c>
      <c r="I120" s="36">
        <f t="shared" si="10"/>
        <v>1.0676552903225804</v>
      </c>
    </row>
    <row r="121" spans="1:9" x14ac:dyDescent="0.25">
      <c r="A121" s="13">
        <v>116</v>
      </c>
      <c r="B121" s="11" t="s">
        <v>117</v>
      </c>
      <c r="C121" s="76">
        <v>2.7</v>
      </c>
      <c r="D121" s="57">
        <v>50</v>
      </c>
      <c r="E121" s="68">
        <v>6</v>
      </c>
      <c r="F121" s="10">
        <f t="shared" ref="F121:F123" si="25">215*1.73*6*0.8/1000</f>
        <v>1.7853599999999998</v>
      </c>
      <c r="G121" s="51">
        <v>10430</v>
      </c>
      <c r="H121" s="35">
        <f t="shared" si="12"/>
        <v>1.4018817204301075E-2</v>
      </c>
      <c r="I121" s="36">
        <f t="shared" si="10"/>
        <v>1.0628047096774194</v>
      </c>
    </row>
    <row r="122" spans="1:9" x14ac:dyDescent="0.25">
      <c r="A122" s="13">
        <v>117</v>
      </c>
      <c r="B122" s="11" t="s">
        <v>153</v>
      </c>
      <c r="C122" s="76">
        <v>6.36</v>
      </c>
      <c r="D122" s="57">
        <v>50</v>
      </c>
      <c r="E122" s="68">
        <v>6</v>
      </c>
      <c r="F122" s="10">
        <f>215*1.73*6*0.6/1000</f>
        <v>1.3390199999999997</v>
      </c>
      <c r="G122" s="51">
        <v>1062</v>
      </c>
      <c r="H122" s="48">
        <f t="shared" si="12"/>
        <v>1.4274193548387097E-3</v>
      </c>
      <c r="I122" s="36">
        <f t="shared" si="10"/>
        <v>0.80255554838709653</v>
      </c>
    </row>
    <row r="123" spans="1:9" x14ac:dyDescent="0.25">
      <c r="A123" s="13">
        <v>118</v>
      </c>
      <c r="B123" s="19" t="s">
        <v>118</v>
      </c>
      <c r="C123" s="76">
        <v>1.02</v>
      </c>
      <c r="D123" s="57">
        <v>50</v>
      </c>
      <c r="E123" s="68">
        <v>6</v>
      </c>
      <c r="F123" s="10">
        <f t="shared" si="25"/>
        <v>1.7853599999999998</v>
      </c>
      <c r="G123" s="51">
        <v>0</v>
      </c>
      <c r="H123" s="35">
        <f t="shared" si="12"/>
        <v>0</v>
      </c>
      <c r="I123" s="36">
        <f t="shared" si="10"/>
        <v>1.0712159999999999</v>
      </c>
    </row>
    <row r="124" spans="1:9" x14ac:dyDescent="0.25">
      <c r="A124" s="13">
        <v>119</v>
      </c>
      <c r="B124" s="19" t="s">
        <v>119</v>
      </c>
      <c r="C124" s="76">
        <v>3.06</v>
      </c>
      <c r="D124" s="57">
        <v>70.349999999999994</v>
      </c>
      <c r="E124" s="68">
        <v>6</v>
      </c>
      <c r="F124" s="10">
        <f t="shared" ref="F124" si="26">265*1.73*6*0.7/1000</f>
        <v>1.9254899999999997</v>
      </c>
      <c r="G124" s="51">
        <v>3770</v>
      </c>
      <c r="H124" s="48">
        <f t="shared" si="12"/>
        <v>5.0672043010752694E-3</v>
      </c>
      <c r="I124" s="36">
        <f t="shared" si="10"/>
        <v>1.1522536774193546</v>
      </c>
    </row>
    <row r="125" spans="1:9" x14ac:dyDescent="0.25">
      <c r="A125" s="13">
        <v>120</v>
      </c>
      <c r="B125" s="19" t="s">
        <v>193</v>
      </c>
      <c r="C125" s="76">
        <v>1.07</v>
      </c>
      <c r="D125" s="57">
        <v>50</v>
      </c>
      <c r="E125" s="68">
        <v>6</v>
      </c>
      <c r="F125" s="10">
        <f t="shared" ref="F125" si="27">215*1.73*6*0.8/1000</f>
        <v>1.7853599999999998</v>
      </c>
      <c r="G125" s="51">
        <v>30756</v>
      </c>
      <c r="H125" s="35">
        <f t="shared" si="12"/>
        <v>4.1338709677419351E-2</v>
      </c>
      <c r="I125" s="36">
        <f t="shared" si="10"/>
        <v>1.0464127741935483</v>
      </c>
    </row>
    <row r="126" spans="1:9" x14ac:dyDescent="0.25">
      <c r="A126" s="13">
        <v>121</v>
      </c>
      <c r="B126" s="19" t="s">
        <v>120</v>
      </c>
      <c r="C126" s="76">
        <v>1.1499999999999999</v>
      </c>
      <c r="D126" s="57">
        <v>70</v>
      </c>
      <c r="E126" s="68">
        <v>6</v>
      </c>
      <c r="F126" s="10">
        <f t="shared" ref="F126" si="28">265*1.73*6*0.7/1000</f>
        <v>1.9254899999999997</v>
      </c>
      <c r="G126" s="51">
        <v>24216</v>
      </c>
      <c r="H126" s="48">
        <f t="shared" si="12"/>
        <v>3.2548387096774191E-2</v>
      </c>
      <c r="I126" s="36">
        <f t="shared" si="10"/>
        <v>1.1357649677419352</v>
      </c>
    </row>
    <row r="127" spans="1:9" x14ac:dyDescent="0.25">
      <c r="A127" s="13">
        <v>123</v>
      </c>
      <c r="B127" s="19" t="s">
        <v>192</v>
      </c>
      <c r="C127" s="76">
        <v>3.6</v>
      </c>
      <c r="D127" s="57">
        <v>70</v>
      </c>
      <c r="E127" s="68">
        <v>6</v>
      </c>
      <c r="F127" s="10">
        <f t="shared" ref="F127" si="29">265*1.73*6*0.7/1000</f>
        <v>1.9254899999999997</v>
      </c>
      <c r="G127" s="51">
        <v>9648</v>
      </c>
      <c r="H127" s="48">
        <f t="shared" si="12"/>
        <v>1.2967741935483871E-2</v>
      </c>
      <c r="I127" s="36">
        <f t="shared" si="10"/>
        <v>1.1475133548387095</v>
      </c>
    </row>
    <row r="128" spans="1:9" x14ac:dyDescent="0.25">
      <c r="A128" s="13">
        <v>124</v>
      </c>
      <c r="B128" s="19" t="s">
        <v>121</v>
      </c>
      <c r="C128" s="76">
        <v>1.8</v>
      </c>
      <c r="D128" s="57">
        <v>95</v>
      </c>
      <c r="E128" s="68">
        <v>6</v>
      </c>
      <c r="F128" s="10">
        <f t="shared" ref="F128" si="30">325*1.73*35*0.8/1000</f>
        <v>15.743</v>
      </c>
      <c r="G128" s="51">
        <v>2645</v>
      </c>
      <c r="H128" s="35">
        <f t="shared" si="12"/>
        <v>3.5551075268817206E-3</v>
      </c>
      <c r="I128" s="36">
        <f t="shared" si="10"/>
        <v>9.4436669354838703</v>
      </c>
    </row>
    <row r="129" spans="1:9" ht="32.25" customHeight="1" x14ac:dyDescent="0.25">
      <c r="A129" s="13">
        <v>125</v>
      </c>
      <c r="B129" s="33" t="s">
        <v>122</v>
      </c>
      <c r="C129" s="76">
        <v>0.3</v>
      </c>
      <c r="D129" s="57">
        <v>70</v>
      </c>
      <c r="E129" s="68">
        <v>6</v>
      </c>
      <c r="F129" s="10">
        <f t="shared" ref="F129:F131" si="31">265*1.73*6*0.7/1000</f>
        <v>1.9254899999999997</v>
      </c>
      <c r="G129" s="51">
        <v>98040</v>
      </c>
      <c r="H129" s="48">
        <f t="shared" si="12"/>
        <v>0.1317741935483871</v>
      </c>
      <c r="I129" s="36">
        <f t="shared" si="10"/>
        <v>1.0762294838709674</v>
      </c>
    </row>
    <row r="130" spans="1:9" x14ac:dyDescent="0.25">
      <c r="A130" s="13">
        <v>126</v>
      </c>
      <c r="B130" s="19" t="s">
        <v>123</v>
      </c>
      <c r="C130" s="76">
        <v>0.85</v>
      </c>
      <c r="D130" s="57">
        <v>70</v>
      </c>
      <c r="E130" s="68">
        <v>6</v>
      </c>
      <c r="F130" s="10">
        <f t="shared" si="31"/>
        <v>1.9254899999999997</v>
      </c>
      <c r="G130" s="51">
        <v>2496</v>
      </c>
      <c r="H130" s="35">
        <f t="shared" si="12"/>
        <v>3.3548387096774194E-3</v>
      </c>
      <c r="I130" s="36">
        <f t="shared" si="10"/>
        <v>1.1532810967741933</v>
      </c>
    </row>
    <row r="131" spans="1:9" x14ac:dyDescent="0.25">
      <c r="A131" s="13">
        <v>127</v>
      </c>
      <c r="B131" s="19" t="s">
        <v>124</v>
      </c>
      <c r="C131" s="76">
        <v>0.46</v>
      </c>
      <c r="D131" s="57">
        <v>70</v>
      </c>
      <c r="E131" s="68">
        <v>6</v>
      </c>
      <c r="F131" s="10">
        <f t="shared" si="31"/>
        <v>1.9254899999999997</v>
      </c>
      <c r="G131" s="51">
        <v>20544</v>
      </c>
      <c r="H131" s="48">
        <f t="shared" si="12"/>
        <v>2.7612903225806451E-2</v>
      </c>
      <c r="I131" s="36">
        <f t="shared" si="10"/>
        <v>1.1387262580645159</v>
      </c>
    </row>
    <row r="132" spans="1:9" x14ac:dyDescent="0.25">
      <c r="A132" s="13">
        <v>128</v>
      </c>
      <c r="B132" s="19" t="s">
        <v>196</v>
      </c>
      <c r="C132" s="76">
        <v>1</v>
      </c>
      <c r="D132" s="57">
        <v>95</v>
      </c>
      <c r="E132" s="68">
        <v>6</v>
      </c>
      <c r="F132" s="10">
        <f t="shared" ref="F132:F135" si="32">325*1.73*6*0.75/1000</f>
        <v>2.530125</v>
      </c>
      <c r="G132" s="51">
        <v>30756</v>
      </c>
      <c r="H132" s="35">
        <f t="shared" si="12"/>
        <v>4.1338709677419351E-2</v>
      </c>
      <c r="I132" s="36">
        <f t="shared" si="10"/>
        <v>1.4932717741935484</v>
      </c>
    </row>
    <row r="133" spans="1:9" x14ac:dyDescent="0.25">
      <c r="A133" s="13">
        <v>129</v>
      </c>
      <c r="B133" s="19" t="s">
        <v>174</v>
      </c>
      <c r="C133" s="76">
        <v>1</v>
      </c>
      <c r="D133" s="57">
        <v>95</v>
      </c>
      <c r="E133" s="68">
        <v>6</v>
      </c>
      <c r="F133" s="10">
        <f>325*1.73*6*0.7/1000</f>
        <v>2.3614499999999996</v>
      </c>
      <c r="G133" s="51">
        <v>7848</v>
      </c>
      <c r="H133" s="48">
        <f t="shared" ref="H133:H174" si="33">G133/744/1000</f>
        <v>1.0548387096774194E-2</v>
      </c>
      <c r="I133" s="36">
        <f t="shared" ref="I133:I183" si="34">(F133-H133)*0.6</f>
        <v>1.4105409677419352</v>
      </c>
    </row>
    <row r="134" spans="1:9" x14ac:dyDescent="0.25">
      <c r="A134" s="13">
        <v>130</v>
      </c>
      <c r="B134" s="19" t="s">
        <v>194</v>
      </c>
      <c r="C134" s="76">
        <v>0.36</v>
      </c>
      <c r="D134" s="57">
        <v>95</v>
      </c>
      <c r="E134" s="68">
        <v>6</v>
      </c>
      <c r="F134" s="10">
        <f t="shared" si="32"/>
        <v>2.530125</v>
      </c>
      <c r="G134" s="51">
        <v>101160</v>
      </c>
      <c r="H134" s="35">
        <f t="shared" si="33"/>
        <v>0.13596774193548386</v>
      </c>
      <c r="I134" s="36">
        <f t="shared" si="34"/>
        <v>1.4364943548387097</v>
      </c>
    </row>
    <row r="135" spans="1:9" x14ac:dyDescent="0.25">
      <c r="A135" s="13">
        <v>131</v>
      </c>
      <c r="B135" s="19" t="s">
        <v>175</v>
      </c>
      <c r="C135" s="77">
        <v>0.36</v>
      </c>
      <c r="D135" s="22">
        <v>95</v>
      </c>
      <c r="E135" s="68">
        <v>6</v>
      </c>
      <c r="F135" s="10">
        <f t="shared" si="32"/>
        <v>2.530125</v>
      </c>
      <c r="G135" s="51">
        <v>5208</v>
      </c>
      <c r="H135" s="48">
        <f t="shared" si="33"/>
        <v>7.0000000000000001E-3</v>
      </c>
      <c r="I135" s="36">
        <f t="shared" si="34"/>
        <v>1.5138749999999999</v>
      </c>
    </row>
    <row r="136" spans="1:9" ht="31.5" x14ac:dyDescent="0.25">
      <c r="A136" s="13">
        <v>132</v>
      </c>
      <c r="B136" s="33" t="s">
        <v>177</v>
      </c>
      <c r="C136" s="77">
        <v>0.6</v>
      </c>
      <c r="D136" s="22">
        <v>50</v>
      </c>
      <c r="E136" s="68">
        <v>6</v>
      </c>
      <c r="F136" s="10">
        <f t="shared" ref="F136:F138" si="35">215*1.73*6*0.8/1000</f>
        <v>1.7853599999999998</v>
      </c>
      <c r="G136" s="51">
        <v>21456</v>
      </c>
      <c r="H136" s="35">
        <f t="shared" si="33"/>
        <v>2.8838709677419357E-2</v>
      </c>
      <c r="I136" s="36">
        <f t="shared" si="34"/>
        <v>1.0539127741935481</v>
      </c>
    </row>
    <row r="137" spans="1:9" x14ac:dyDescent="0.25">
      <c r="A137" s="13">
        <v>133</v>
      </c>
      <c r="B137" s="15" t="s">
        <v>125</v>
      </c>
      <c r="C137" s="60">
        <v>0.8</v>
      </c>
      <c r="D137" s="62">
        <v>50</v>
      </c>
      <c r="E137" s="68">
        <v>6</v>
      </c>
      <c r="F137" s="10">
        <f t="shared" si="35"/>
        <v>1.7853599999999998</v>
      </c>
      <c r="G137" s="51">
        <v>21492</v>
      </c>
      <c r="H137" s="48">
        <f t="shared" si="33"/>
        <v>2.8887096774193547E-2</v>
      </c>
      <c r="I137" s="36">
        <f t="shared" si="34"/>
        <v>1.0538837419354836</v>
      </c>
    </row>
    <row r="138" spans="1:9" ht="24.75" customHeight="1" x14ac:dyDescent="0.25">
      <c r="A138" s="13">
        <v>134</v>
      </c>
      <c r="B138" s="19" t="s">
        <v>126</v>
      </c>
      <c r="C138" s="60">
        <v>0.3</v>
      </c>
      <c r="D138" s="62">
        <v>50</v>
      </c>
      <c r="E138" s="68">
        <v>6</v>
      </c>
      <c r="F138" s="10">
        <f t="shared" si="35"/>
        <v>1.7853599999999998</v>
      </c>
      <c r="G138" s="51">
        <v>80448</v>
      </c>
      <c r="H138" s="35">
        <f t="shared" si="33"/>
        <v>0.10812903225806451</v>
      </c>
      <c r="I138" s="36">
        <f t="shared" si="34"/>
        <v>1.006338580645161</v>
      </c>
    </row>
    <row r="139" spans="1:9" ht="31.5" x14ac:dyDescent="0.25">
      <c r="A139" s="13">
        <v>135</v>
      </c>
      <c r="B139" s="33" t="s">
        <v>127</v>
      </c>
      <c r="C139" s="60">
        <v>0.9</v>
      </c>
      <c r="D139" s="62">
        <v>50</v>
      </c>
      <c r="E139" s="68">
        <v>6</v>
      </c>
      <c r="F139" s="10">
        <f>215*1.73*6*0.8/1000</f>
        <v>1.7853599999999998</v>
      </c>
      <c r="G139" s="51">
        <v>2892</v>
      </c>
      <c r="H139" s="48">
        <f t="shared" si="33"/>
        <v>3.8870967741935483E-3</v>
      </c>
      <c r="I139" s="36">
        <f t="shared" si="34"/>
        <v>1.0688837419354837</v>
      </c>
    </row>
    <row r="140" spans="1:9" x14ac:dyDescent="0.25">
      <c r="A140" s="13">
        <v>136</v>
      </c>
      <c r="B140" s="15" t="s">
        <v>128</v>
      </c>
      <c r="C140" s="60">
        <v>3.5</v>
      </c>
      <c r="D140" s="62">
        <v>35</v>
      </c>
      <c r="E140" s="68">
        <v>6</v>
      </c>
      <c r="F140" s="10">
        <f t="shared" ref="F140" si="36">170*1.73*35*0.8/1000</f>
        <v>8.2348000000000017</v>
      </c>
      <c r="G140" s="51">
        <v>4013</v>
      </c>
      <c r="H140" s="35">
        <f t="shared" si="33"/>
        <v>5.3938172043010747E-3</v>
      </c>
      <c r="I140" s="36">
        <f t="shared" si="34"/>
        <v>4.9376437096774204</v>
      </c>
    </row>
    <row r="141" spans="1:9" x14ac:dyDescent="0.25">
      <c r="A141" s="13">
        <v>137</v>
      </c>
      <c r="B141" s="33" t="s">
        <v>129</v>
      </c>
      <c r="C141" s="60">
        <v>2.64</v>
      </c>
      <c r="D141" s="62">
        <v>70</v>
      </c>
      <c r="E141" s="68">
        <v>6</v>
      </c>
      <c r="F141" s="10">
        <f t="shared" ref="F141" si="37">265*1.73*6*0.7/1000</f>
        <v>1.9254899999999997</v>
      </c>
      <c r="G141" s="51">
        <v>2222</v>
      </c>
      <c r="H141" s="48">
        <f t="shared" si="33"/>
        <v>2.9865591397849459E-3</v>
      </c>
      <c r="I141" s="36">
        <f t="shared" si="34"/>
        <v>1.1535020645161289</v>
      </c>
    </row>
    <row r="142" spans="1:9" x14ac:dyDescent="0.25">
      <c r="A142" s="13">
        <v>138</v>
      </c>
      <c r="B142" s="11" t="s">
        <v>130</v>
      </c>
      <c r="C142" s="66">
        <v>1.1000000000000001</v>
      </c>
      <c r="D142" s="57">
        <v>95</v>
      </c>
      <c r="E142" s="68">
        <v>6</v>
      </c>
      <c r="F142" s="10">
        <f>325*1.73*6*0.7/1000</f>
        <v>2.3614499999999996</v>
      </c>
      <c r="G142" s="51">
        <v>120168</v>
      </c>
      <c r="H142" s="35">
        <f t="shared" si="33"/>
        <v>0.16151612903225807</v>
      </c>
      <c r="I142" s="36">
        <f t="shared" si="34"/>
        <v>1.3199603225806449</v>
      </c>
    </row>
    <row r="143" spans="1:9" x14ac:dyDescent="0.25">
      <c r="A143" s="13">
        <v>139</v>
      </c>
      <c r="B143" s="11" t="s">
        <v>131</v>
      </c>
      <c r="C143" s="75">
        <v>1.2</v>
      </c>
      <c r="D143" s="20">
        <v>95</v>
      </c>
      <c r="E143" s="68">
        <v>6</v>
      </c>
      <c r="F143" s="10">
        <f t="shared" ref="F143:F151" si="38">325*1.73*6*0.75/1000</f>
        <v>2.530125</v>
      </c>
      <c r="G143" s="51">
        <v>876888</v>
      </c>
      <c r="H143" s="48">
        <f t="shared" si="33"/>
        <v>1.1786129032258064</v>
      </c>
      <c r="I143" s="36">
        <f t="shared" si="34"/>
        <v>0.81090725806451613</v>
      </c>
    </row>
    <row r="144" spans="1:9" x14ac:dyDescent="0.25">
      <c r="A144" s="13">
        <v>140</v>
      </c>
      <c r="B144" s="11" t="s">
        <v>151</v>
      </c>
      <c r="C144" s="75">
        <v>2.4</v>
      </c>
      <c r="D144" s="20">
        <v>95</v>
      </c>
      <c r="E144" s="68">
        <v>6</v>
      </c>
      <c r="F144" s="10">
        <f t="shared" si="38"/>
        <v>2.530125</v>
      </c>
      <c r="G144" s="51">
        <f>1713+743839</f>
        <v>745552</v>
      </c>
      <c r="H144" s="35">
        <f t="shared" si="33"/>
        <v>1.0020860215053764</v>
      </c>
      <c r="I144" s="36">
        <f t="shared" si="34"/>
        <v>0.91682338709677413</v>
      </c>
    </row>
    <row r="145" spans="1:9" ht="31.5" x14ac:dyDescent="0.25">
      <c r="A145" s="13">
        <v>141</v>
      </c>
      <c r="B145" s="34" t="s">
        <v>152</v>
      </c>
      <c r="C145" s="75">
        <v>6.5</v>
      </c>
      <c r="D145" s="20">
        <v>95</v>
      </c>
      <c r="E145" s="68">
        <v>6</v>
      </c>
      <c r="F145" s="10">
        <f t="shared" si="38"/>
        <v>2.530125</v>
      </c>
      <c r="G145" s="51">
        <v>186337</v>
      </c>
      <c r="H145" s="48">
        <f t="shared" si="33"/>
        <v>0.2504529569892473</v>
      </c>
      <c r="I145" s="36">
        <f t="shared" si="34"/>
        <v>1.3678032258064516</v>
      </c>
    </row>
    <row r="146" spans="1:9" x14ac:dyDescent="0.25">
      <c r="A146" s="13">
        <v>142</v>
      </c>
      <c r="B146" s="11" t="s">
        <v>178</v>
      </c>
      <c r="C146" s="75">
        <v>0.9</v>
      </c>
      <c r="D146" s="20">
        <v>95</v>
      </c>
      <c r="E146" s="68">
        <v>6</v>
      </c>
      <c r="F146" s="10">
        <f t="shared" si="38"/>
        <v>2.530125</v>
      </c>
      <c r="G146" s="51">
        <v>0</v>
      </c>
      <c r="H146" s="35">
        <f t="shared" si="33"/>
        <v>0</v>
      </c>
      <c r="I146" s="36">
        <f>(F146-H146)*0.6</f>
        <v>1.5180749999999998</v>
      </c>
    </row>
    <row r="147" spans="1:9" x14ac:dyDescent="0.25">
      <c r="A147" s="13">
        <v>143</v>
      </c>
      <c r="B147" s="11" t="s">
        <v>179</v>
      </c>
      <c r="C147" s="75">
        <v>0.9</v>
      </c>
      <c r="D147" s="20">
        <v>95</v>
      </c>
      <c r="E147" s="68">
        <v>6</v>
      </c>
      <c r="F147" s="10">
        <f t="shared" si="38"/>
        <v>2.530125</v>
      </c>
      <c r="G147" s="51">
        <v>346968</v>
      </c>
      <c r="H147" s="48">
        <f t="shared" si="33"/>
        <v>0.46635483870967742</v>
      </c>
      <c r="I147" s="36">
        <f t="shared" si="34"/>
        <v>1.2382620967741933</v>
      </c>
    </row>
    <row r="148" spans="1:9" x14ac:dyDescent="0.25">
      <c r="A148" s="13">
        <v>144</v>
      </c>
      <c r="B148" s="11" t="s">
        <v>132</v>
      </c>
      <c r="C148" s="75">
        <v>0.8</v>
      </c>
      <c r="D148" s="20">
        <v>95</v>
      </c>
      <c r="E148" s="68">
        <v>6</v>
      </c>
      <c r="F148" s="10">
        <f t="shared" si="38"/>
        <v>2.530125</v>
      </c>
      <c r="G148" s="51">
        <v>23544</v>
      </c>
      <c r="H148" s="35">
        <f t="shared" si="33"/>
        <v>3.1645161290322583E-2</v>
      </c>
      <c r="I148" s="36">
        <f t="shared" si="34"/>
        <v>1.4990879032258064</v>
      </c>
    </row>
    <row r="149" spans="1:9" x14ac:dyDescent="0.25">
      <c r="A149" s="13">
        <v>145</v>
      </c>
      <c r="B149" s="11" t="s">
        <v>133</v>
      </c>
      <c r="C149" s="75">
        <v>1.2</v>
      </c>
      <c r="D149" s="20">
        <v>95</v>
      </c>
      <c r="E149" s="68">
        <v>6</v>
      </c>
      <c r="F149" s="10">
        <f t="shared" si="38"/>
        <v>2.530125</v>
      </c>
      <c r="G149" s="51">
        <v>660480</v>
      </c>
      <c r="H149" s="48">
        <f t="shared" si="33"/>
        <v>0.88774193548387093</v>
      </c>
      <c r="I149" s="36">
        <f t="shared" si="34"/>
        <v>0.98542983870967737</v>
      </c>
    </row>
    <row r="150" spans="1:9" x14ac:dyDescent="0.25">
      <c r="A150" s="13">
        <v>146</v>
      </c>
      <c r="B150" s="11" t="s">
        <v>134</v>
      </c>
      <c r="C150" s="75">
        <v>0.65</v>
      </c>
      <c r="D150" s="20">
        <v>95</v>
      </c>
      <c r="E150" s="68">
        <v>6</v>
      </c>
      <c r="F150" s="10">
        <f t="shared" si="38"/>
        <v>2.530125</v>
      </c>
      <c r="G150" s="51">
        <v>673200</v>
      </c>
      <c r="H150" s="35">
        <f t="shared" si="33"/>
        <v>0.90483870967741942</v>
      </c>
      <c r="I150" s="36">
        <f t="shared" si="34"/>
        <v>0.97517177419354839</v>
      </c>
    </row>
    <row r="151" spans="1:9" x14ac:dyDescent="0.25">
      <c r="A151" s="13">
        <v>147</v>
      </c>
      <c r="B151" s="11" t="s">
        <v>135</v>
      </c>
      <c r="C151" s="78">
        <v>2.1</v>
      </c>
      <c r="D151" s="22">
        <v>95</v>
      </c>
      <c r="E151" s="68">
        <v>6</v>
      </c>
      <c r="F151" s="10">
        <f t="shared" si="38"/>
        <v>2.530125</v>
      </c>
      <c r="G151" s="51">
        <v>518448</v>
      </c>
      <c r="H151" s="48">
        <f t="shared" si="33"/>
        <v>0.69683870967741934</v>
      </c>
      <c r="I151" s="36">
        <f t="shared" si="34"/>
        <v>1.0999717741935484</v>
      </c>
    </row>
    <row r="152" spans="1:9" x14ac:dyDescent="0.25">
      <c r="A152" s="13">
        <v>148</v>
      </c>
      <c r="B152" s="11" t="s">
        <v>136</v>
      </c>
      <c r="C152" s="78">
        <v>0.6</v>
      </c>
      <c r="D152" s="22">
        <v>70</v>
      </c>
      <c r="E152" s="68">
        <v>6</v>
      </c>
      <c r="F152" s="10">
        <f t="shared" ref="F152" si="39">265*1.73*6*0.7/1000</f>
        <v>1.9254899999999997</v>
      </c>
      <c r="G152" s="51">
        <v>0</v>
      </c>
      <c r="H152" s="35">
        <f t="shared" si="33"/>
        <v>0</v>
      </c>
      <c r="I152" s="36">
        <f t="shared" si="34"/>
        <v>1.1552939999999998</v>
      </c>
    </row>
    <row r="153" spans="1:9" ht="31.5" x14ac:dyDescent="0.25">
      <c r="A153" s="13">
        <v>149</v>
      </c>
      <c r="B153" s="34" t="s">
        <v>149</v>
      </c>
      <c r="C153" s="75">
        <v>1.62</v>
      </c>
      <c r="D153" s="20">
        <v>95</v>
      </c>
      <c r="E153" s="68">
        <v>6</v>
      </c>
      <c r="F153" s="10">
        <f t="shared" ref="F153:F159" si="40">325*1.73*6*0.75/1000</f>
        <v>2.530125</v>
      </c>
      <c r="G153" s="51">
        <v>365040</v>
      </c>
      <c r="H153" s="48">
        <f t="shared" si="33"/>
        <v>0.49064516129032254</v>
      </c>
      <c r="I153" s="36">
        <f t="shared" si="34"/>
        <v>1.2236879032258063</v>
      </c>
    </row>
    <row r="154" spans="1:9" x14ac:dyDescent="0.25">
      <c r="A154" s="13">
        <v>150</v>
      </c>
      <c r="B154" s="11" t="s">
        <v>137</v>
      </c>
      <c r="C154" s="75">
        <v>3.15</v>
      </c>
      <c r="D154" s="20">
        <v>95</v>
      </c>
      <c r="E154" s="68">
        <v>6</v>
      </c>
      <c r="F154" s="10">
        <f>325*1.73*6*0.7/1000</f>
        <v>2.3614499999999996</v>
      </c>
      <c r="G154" s="51">
        <v>708372</v>
      </c>
      <c r="H154" s="35">
        <f t="shared" si="33"/>
        <v>0.95211290322580644</v>
      </c>
      <c r="I154" s="36">
        <f t="shared" si="34"/>
        <v>0.84560225806451583</v>
      </c>
    </row>
    <row r="155" spans="1:9" x14ac:dyDescent="0.25">
      <c r="A155" s="13">
        <v>151</v>
      </c>
      <c r="B155" s="21" t="s">
        <v>138</v>
      </c>
      <c r="C155" s="75">
        <v>1.2</v>
      </c>
      <c r="D155" s="20">
        <v>95</v>
      </c>
      <c r="E155" s="68">
        <v>6</v>
      </c>
      <c r="F155" s="10">
        <f t="shared" si="40"/>
        <v>2.530125</v>
      </c>
      <c r="G155" s="51">
        <v>364788</v>
      </c>
      <c r="H155" s="48">
        <f t="shared" si="33"/>
        <v>0.4903064516129032</v>
      </c>
      <c r="I155" s="36">
        <f t="shared" si="34"/>
        <v>1.2238911290322581</v>
      </c>
    </row>
    <row r="156" spans="1:9" x14ac:dyDescent="0.25">
      <c r="A156" s="13">
        <v>152</v>
      </c>
      <c r="B156" s="21" t="s">
        <v>139</v>
      </c>
      <c r="C156" s="75">
        <v>3.6</v>
      </c>
      <c r="D156" s="20">
        <v>95</v>
      </c>
      <c r="E156" s="68">
        <v>6</v>
      </c>
      <c r="F156" s="10">
        <f t="shared" si="40"/>
        <v>2.530125</v>
      </c>
      <c r="G156" s="51">
        <v>306072</v>
      </c>
      <c r="H156" s="48">
        <f t="shared" si="33"/>
        <v>0.41138709677419355</v>
      </c>
      <c r="I156" s="36">
        <f t="shared" si="34"/>
        <v>1.2712427419354839</v>
      </c>
    </row>
    <row r="157" spans="1:9" x14ac:dyDescent="0.25">
      <c r="A157" s="13">
        <v>153</v>
      </c>
      <c r="B157" s="21" t="s">
        <v>140</v>
      </c>
      <c r="C157" s="75">
        <v>5.85</v>
      </c>
      <c r="D157" s="20">
        <v>95</v>
      </c>
      <c r="E157" s="68">
        <v>6</v>
      </c>
      <c r="F157" s="10">
        <f>325*1.73*6*0.64/1000</f>
        <v>2.1590400000000001</v>
      </c>
      <c r="G157" s="51">
        <v>345744</v>
      </c>
      <c r="H157" s="35">
        <f t="shared" si="33"/>
        <v>0.46470967741935482</v>
      </c>
      <c r="I157" s="36">
        <f t="shared" si="34"/>
        <v>1.016598193548387</v>
      </c>
    </row>
    <row r="158" spans="1:9" x14ac:dyDescent="0.25">
      <c r="A158" s="13">
        <v>154</v>
      </c>
      <c r="B158" s="21" t="s">
        <v>141</v>
      </c>
      <c r="C158" s="75">
        <v>2.1</v>
      </c>
      <c r="D158" s="20">
        <v>95</v>
      </c>
      <c r="E158" s="68">
        <v>6</v>
      </c>
      <c r="F158" s="10">
        <f t="shared" si="40"/>
        <v>2.530125</v>
      </c>
      <c r="G158" s="51">
        <v>280656</v>
      </c>
      <c r="H158" s="48">
        <f t="shared" si="33"/>
        <v>0.37722580645161291</v>
      </c>
      <c r="I158" s="36">
        <f t="shared" si="34"/>
        <v>1.2917395161290324</v>
      </c>
    </row>
    <row r="159" spans="1:9" x14ac:dyDescent="0.25">
      <c r="A159" s="13">
        <v>155</v>
      </c>
      <c r="B159" s="21" t="s">
        <v>142</v>
      </c>
      <c r="C159" s="78">
        <v>0.8</v>
      </c>
      <c r="D159" s="22">
        <v>95</v>
      </c>
      <c r="E159" s="68">
        <v>6</v>
      </c>
      <c r="F159" s="10">
        <f t="shared" si="40"/>
        <v>2.530125</v>
      </c>
      <c r="G159" s="51">
        <v>26552</v>
      </c>
      <c r="H159" s="35">
        <f t="shared" si="33"/>
        <v>3.5688172043010752E-2</v>
      </c>
      <c r="I159" s="36">
        <f t="shared" si="34"/>
        <v>1.4966620967741935</v>
      </c>
    </row>
    <row r="160" spans="1:9" x14ac:dyDescent="0.25">
      <c r="A160" s="13">
        <v>156</v>
      </c>
      <c r="B160" s="73" t="s">
        <v>154</v>
      </c>
      <c r="C160" s="66">
        <v>2.0259999999999998</v>
      </c>
      <c r="D160" s="57">
        <v>95</v>
      </c>
      <c r="E160" s="68">
        <v>6</v>
      </c>
      <c r="F160" s="10">
        <f>325*1.73*6*0.7/1000</f>
        <v>2.3614499999999996</v>
      </c>
      <c r="G160" s="51">
        <v>264072</v>
      </c>
      <c r="H160" s="48">
        <f t="shared" si="33"/>
        <v>0.35493548387096774</v>
      </c>
      <c r="I160" s="36">
        <f t="shared" si="34"/>
        <v>1.2039087096774193</v>
      </c>
    </row>
    <row r="161" spans="1:9" x14ac:dyDescent="0.25">
      <c r="A161" s="13">
        <v>157</v>
      </c>
      <c r="B161" s="73" t="s">
        <v>155</v>
      </c>
      <c r="C161" s="66">
        <v>1.48</v>
      </c>
      <c r="D161" s="57">
        <v>95</v>
      </c>
      <c r="E161" s="68">
        <v>6</v>
      </c>
      <c r="F161" s="10">
        <f t="shared" ref="F161:F164" si="41">325*1.73*6*0.75/1000</f>
        <v>2.530125</v>
      </c>
      <c r="G161" s="51">
        <v>83784</v>
      </c>
      <c r="H161" s="48">
        <f t="shared" si="33"/>
        <v>0.11261290322580644</v>
      </c>
      <c r="I161" s="36">
        <f t="shared" si="34"/>
        <v>1.450507258064516</v>
      </c>
    </row>
    <row r="162" spans="1:9" x14ac:dyDescent="0.25">
      <c r="A162" s="13">
        <v>158</v>
      </c>
      <c r="B162" s="73" t="s">
        <v>156</v>
      </c>
      <c r="C162" s="66">
        <v>4.66</v>
      </c>
      <c r="D162" s="57">
        <v>95</v>
      </c>
      <c r="E162" s="68">
        <v>6</v>
      </c>
      <c r="F162" s="10">
        <f>325*1.73*6*0.64/1000</f>
        <v>2.1590400000000001</v>
      </c>
      <c r="G162" s="51">
        <v>528576</v>
      </c>
      <c r="H162" s="35">
        <f t="shared" si="33"/>
        <v>0.71045161290322589</v>
      </c>
      <c r="I162" s="36">
        <f t="shared" si="34"/>
        <v>0.86915303225806451</v>
      </c>
    </row>
    <row r="163" spans="1:9" x14ac:dyDescent="0.25">
      <c r="A163" s="13">
        <v>159</v>
      </c>
      <c r="B163" s="73" t="s">
        <v>157</v>
      </c>
      <c r="C163" s="66">
        <v>2.3809999999999998</v>
      </c>
      <c r="D163" s="57">
        <v>95</v>
      </c>
      <c r="E163" s="68">
        <v>6</v>
      </c>
      <c r="F163" s="10">
        <f t="shared" si="41"/>
        <v>2.530125</v>
      </c>
      <c r="G163" s="51">
        <v>42672</v>
      </c>
      <c r="H163" s="48">
        <f t="shared" si="33"/>
        <v>5.7354838709677419E-2</v>
      </c>
      <c r="I163" s="36">
        <f t="shared" si="34"/>
        <v>1.4836620967741936</v>
      </c>
    </row>
    <row r="164" spans="1:9" x14ac:dyDescent="0.25">
      <c r="A164" s="13">
        <v>160</v>
      </c>
      <c r="B164" s="73" t="s">
        <v>158</v>
      </c>
      <c r="C164" s="66">
        <v>3.5</v>
      </c>
      <c r="D164" s="57">
        <v>95</v>
      </c>
      <c r="E164" s="68">
        <v>6</v>
      </c>
      <c r="F164" s="10">
        <f t="shared" si="41"/>
        <v>2.530125</v>
      </c>
      <c r="G164" s="51">
        <v>137400</v>
      </c>
      <c r="H164" s="35">
        <f t="shared" si="33"/>
        <v>0.18467741935483872</v>
      </c>
      <c r="I164" s="36">
        <f t="shared" si="34"/>
        <v>1.4072685483870968</v>
      </c>
    </row>
    <row r="165" spans="1:9" x14ac:dyDescent="0.25">
      <c r="A165" s="13">
        <v>161</v>
      </c>
      <c r="B165" s="73" t="s">
        <v>143</v>
      </c>
      <c r="C165" s="66">
        <v>0.35</v>
      </c>
      <c r="D165" s="57">
        <v>70</v>
      </c>
      <c r="E165" s="68">
        <v>6</v>
      </c>
      <c r="F165" s="10">
        <f t="shared" ref="F165" si="42">265*1.73*6*0.7/1000</f>
        <v>1.9254899999999997</v>
      </c>
      <c r="G165" s="51">
        <v>20244</v>
      </c>
      <c r="H165" s="48">
        <f t="shared" si="33"/>
        <v>2.7209677419354841E-2</v>
      </c>
      <c r="I165" s="36">
        <f t="shared" si="34"/>
        <v>1.1389681935483869</v>
      </c>
    </row>
    <row r="166" spans="1:9" x14ac:dyDescent="0.25">
      <c r="A166" s="13">
        <v>162</v>
      </c>
      <c r="B166" s="73" t="s">
        <v>167</v>
      </c>
      <c r="C166" s="66">
        <v>1.087</v>
      </c>
      <c r="D166" s="57">
        <v>95</v>
      </c>
      <c r="E166" s="68">
        <v>6</v>
      </c>
      <c r="F166" s="10">
        <f t="shared" ref="F166" si="43">325*1.73*6*0.75/1000</f>
        <v>2.530125</v>
      </c>
      <c r="G166" s="51">
        <v>163656</v>
      </c>
      <c r="H166" s="35">
        <f t="shared" si="33"/>
        <v>0.21996774193548388</v>
      </c>
      <c r="I166" s="36">
        <f t="shared" si="34"/>
        <v>1.3860943548387097</v>
      </c>
    </row>
    <row r="167" spans="1:9" x14ac:dyDescent="0.25">
      <c r="A167" s="13">
        <v>163</v>
      </c>
      <c r="B167" s="73" t="s">
        <v>150</v>
      </c>
      <c r="C167" s="66">
        <v>1.4</v>
      </c>
      <c r="D167" s="57">
        <v>50</v>
      </c>
      <c r="E167" s="68">
        <v>6</v>
      </c>
      <c r="F167" s="10">
        <f t="shared" ref="F167" si="44">215*1.73*6*0.8/1000</f>
        <v>1.7853599999999998</v>
      </c>
      <c r="G167" s="51">
        <v>134796</v>
      </c>
      <c r="H167" s="48">
        <f t="shared" si="33"/>
        <v>0.18117741935483872</v>
      </c>
      <c r="I167" s="36">
        <f t="shared" si="34"/>
        <v>0.96250954838709657</v>
      </c>
    </row>
    <row r="168" spans="1:9" ht="30" customHeight="1" x14ac:dyDescent="0.25">
      <c r="A168" s="13">
        <v>164</v>
      </c>
      <c r="B168" s="82" t="s">
        <v>190</v>
      </c>
      <c r="C168" s="66">
        <v>1.56</v>
      </c>
      <c r="D168" s="57">
        <v>95</v>
      </c>
      <c r="E168" s="68">
        <v>6</v>
      </c>
      <c r="F168" s="10">
        <f t="shared" ref="F168:F170" si="45">325*1.73*6*0.75/1000</f>
        <v>2.530125</v>
      </c>
      <c r="G168" s="51">
        <v>0</v>
      </c>
      <c r="H168" s="35">
        <f t="shared" si="33"/>
        <v>0</v>
      </c>
      <c r="I168" s="36">
        <f>(F168-H168)*0.8</f>
        <v>2.0241000000000002</v>
      </c>
    </row>
    <row r="169" spans="1:9" x14ac:dyDescent="0.25">
      <c r="A169" s="13">
        <v>165</v>
      </c>
      <c r="B169" s="73" t="s">
        <v>159</v>
      </c>
      <c r="C169" s="66">
        <v>2.512</v>
      </c>
      <c r="D169" s="57">
        <v>95</v>
      </c>
      <c r="E169" s="68">
        <v>6</v>
      </c>
      <c r="F169" s="10">
        <f>325*1.73*6*0.7/1000</f>
        <v>2.3614499999999996</v>
      </c>
      <c r="G169" s="51">
        <v>86952</v>
      </c>
      <c r="H169" s="48">
        <f t="shared" si="33"/>
        <v>0.11687096774193549</v>
      </c>
      <c r="I169" s="36">
        <f t="shared" si="34"/>
        <v>1.3467474193548383</v>
      </c>
    </row>
    <row r="170" spans="1:9" x14ac:dyDescent="0.25">
      <c r="A170" s="13">
        <v>166</v>
      </c>
      <c r="B170" s="73" t="s">
        <v>160</v>
      </c>
      <c r="C170" s="66">
        <v>1.232</v>
      </c>
      <c r="D170" s="57">
        <v>95</v>
      </c>
      <c r="E170" s="68">
        <v>6</v>
      </c>
      <c r="F170" s="10">
        <f t="shared" si="45"/>
        <v>2.530125</v>
      </c>
      <c r="G170" s="51">
        <v>157152</v>
      </c>
      <c r="H170" s="35">
        <f t="shared" si="33"/>
        <v>0.2112258064516129</v>
      </c>
      <c r="I170" s="36">
        <f t="shared" si="34"/>
        <v>1.3913395161290323</v>
      </c>
    </row>
    <row r="171" spans="1:9" x14ac:dyDescent="0.25">
      <c r="A171" s="13">
        <v>167</v>
      </c>
      <c r="B171" s="73" t="s">
        <v>163</v>
      </c>
      <c r="C171" s="66">
        <v>4.9660000000000002</v>
      </c>
      <c r="D171" s="57">
        <v>95</v>
      </c>
      <c r="E171" s="68">
        <v>6</v>
      </c>
      <c r="F171" s="10">
        <f>325*1.73*6*0.64/1000</f>
        <v>2.1590400000000001</v>
      </c>
      <c r="G171" s="51">
        <v>212832</v>
      </c>
      <c r="H171" s="48">
        <f t="shared" si="33"/>
        <v>0.28606451612903228</v>
      </c>
      <c r="I171" s="36">
        <f t="shared" si="34"/>
        <v>1.1237852903225807</v>
      </c>
    </row>
    <row r="172" spans="1:9" x14ac:dyDescent="0.25">
      <c r="A172" s="13">
        <v>168</v>
      </c>
      <c r="B172" s="73" t="s">
        <v>168</v>
      </c>
      <c r="C172" s="66">
        <v>2.6659999999999999</v>
      </c>
      <c r="D172" s="57">
        <v>95</v>
      </c>
      <c r="E172" s="68">
        <v>6</v>
      </c>
      <c r="F172" s="10">
        <f>325*1.73*6*0.7/1000</f>
        <v>2.3614499999999996</v>
      </c>
      <c r="G172" s="51">
        <v>283200</v>
      </c>
      <c r="H172" s="35">
        <f t="shared" si="33"/>
        <v>0.38064516129032255</v>
      </c>
      <c r="I172" s="36">
        <f>(F172-H172)*0.8</f>
        <v>1.5846438709677417</v>
      </c>
    </row>
    <row r="173" spans="1:9" x14ac:dyDescent="0.25">
      <c r="A173" s="13">
        <v>169</v>
      </c>
      <c r="B173" s="73" t="s">
        <v>162</v>
      </c>
      <c r="C173" s="66">
        <v>2.4039999999999999</v>
      </c>
      <c r="D173" s="57">
        <v>70</v>
      </c>
      <c r="E173" s="68">
        <v>6</v>
      </c>
      <c r="F173" s="10">
        <f>265*1.73*6*0.67/1000</f>
        <v>1.8429690000000001</v>
      </c>
      <c r="G173" s="51">
        <v>355392</v>
      </c>
      <c r="H173" s="48">
        <f t="shared" si="33"/>
        <v>0.47767741935483871</v>
      </c>
      <c r="I173" s="36">
        <f t="shared" si="34"/>
        <v>0.81917494838709681</v>
      </c>
    </row>
    <row r="174" spans="1:9" x14ac:dyDescent="0.25">
      <c r="A174" s="13">
        <v>170</v>
      </c>
      <c r="B174" s="73" t="s">
        <v>161</v>
      </c>
      <c r="C174" s="66">
        <v>3.7480000000000002</v>
      </c>
      <c r="D174" s="57">
        <v>95</v>
      </c>
      <c r="E174" s="68">
        <v>6</v>
      </c>
      <c r="F174" s="10">
        <f>325*1.73*6*0.7/1000</f>
        <v>2.3614499999999996</v>
      </c>
      <c r="G174" s="51">
        <v>218976</v>
      </c>
      <c r="H174" s="35">
        <f t="shared" si="33"/>
        <v>0.29432258064516126</v>
      </c>
      <c r="I174" s="36">
        <f t="shared" si="34"/>
        <v>1.2402764516129028</v>
      </c>
    </row>
    <row r="175" spans="1:9" x14ac:dyDescent="0.25">
      <c r="A175" s="13">
        <v>171</v>
      </c>
      <c r="B175" s="73" t="s">
        <v>189</v>
      </c>
      <c r="C175" s="66">
        <v>0.92</v>
      </c>
      <c r="D175" s="57">
        <v>70</v>
      </c>
      <c r="E175" s="68">
        <v>6</v>
      </c>
      <c r="F175" s="10">
        <f t="shared" ref="F175" si="46">265*1.73*6*0.7/1000</f>
        <v>1.9254899999999997</v>
      </c>
      <c r="G175" s="51">
        <v>137400</v>
      </c>
      <c r="H175" s="48">
        <f>G175/744/1000</f>
        <v>0.18467741935483872</v>
      </c>
      <c r="I175" s="36">
        <f t="shared" si="34"/>
        <v>1.0444875483870966</v>
      </c>
    </row>
    <row r="176" spans="1:9" x14ac:dyDescent="0.25">
      <c r="A176" s="13">
        <v>172</v>
      </c>
      <c r="B176" s="73" t="s">
        <v>188</v>
      </c>
      <c r="C176" s="66">
        <v>0.55000000000000004</v>
      </c>
      <c r="D176" s="57">
        <v>50</v>
      </c>
      <c r="E176" s="68">
        <v>6</v>
      </c>
      <c r="F176" s="10">
        <f>215*1.73*6*0.8/1000</f>
        <v>1.7853599999999998</v>
      </c>
      <c r="G176" s="51">
        <v>14160</v>
      </c>
      <c r="H176" s="48">
        <f t="shared" ref="H176:H183" si="47">G176/744/1000</f>
        <v>1.9032258064516128E-2</v>
      </c>
      <c r="I176" s="36">
        <f t="shared" si="34"/>
        <v>1.0597966451612901</v>
      </c>
    </row>
    <row r="177" spans="1:9" x14ac:dyDescent="0.25">
      <c r="A177" s="13">
        <v>173</v>
      </c>
      <c r="B177" s="73" t="s">
        <v>187</v>
      </c>
      <c r="C177" s="66">
        <v>2.1</v>
      </c>
      <c r="D177" s="57">
        <v>50</v>
      </c>
      <c r="E177" s="68">
        <v>6</v>
      </c>
      <c r="F177" s="10">
        <f t="shared" ref="F177:F181" si="48">215*1.73*6*0.8/1000</f>
        <v>1.7853599999999998</v>
      </c>
      <c r="G177" s="51">
        <v>0</v>
      </c>
      <c r="H177" s="48">
        <f t="shared" si="47"/>
        <v>0</v>
      </c>
      <c r="I177" s="36">
        <f t="shared" si="34"/>
        <v>1.0712159999999999</v>
      </c>
    </row>
    <row r="178" spans="1:9" x14ac:dyDescent="0.25">
      <c r="A178" s="13">
        <v>174</v>
      </c>
      <c r="B178" s="73" t="s">
        <v>182</v>
      </c>
      <c r="C178" s="66">
        <v>1.9419999999999999</v>
      </c>
      <c r="D178" s="57">
        <v>50</v>
      </c>
      <c r="E178" s="68">
        <v>6</v>
      </c>
      <c r="F178" s="10">
        <f t="shared" si="48"/>
        <v>1.7853599999999998</v>
      </c>
      <c r="G178" s="51">
        <v>461520</v>
      </c>
      <c r="H178" s="48">
        <f t="shared" si="47"/>
        <v>0.62032258064516133</v>
      </c>
      <c r="I178" s="36">
        <f t="shared" si="34"/>
        <v>0.69902245161290311</v>
      </c>
    </row>
    <row r="179" spans="1:9" x14ac:dyDescent="0.25">
      <c r="A179" s="13">
        <v>175</v>
      </c>
      <c r="B179" s="73" t="s">
        <v>185</v>
      </c>
      <c r="C179" s="66">
        <v>2.82</v>
      </c>
      <c r="D179" s="57">
        <v>50</v>
      </c>
      <c r="E179" s="68">
        <v>6</v>
      </c>
      <c r="F179" s="10">
        <f t="shared" si="48"/>
        <v>1.7853599999999998</v>
      </c>
      <c r="G179" s="51">
        <v>448944</v>
      </c>
      <c r="H179" s="48">
        <f t="shared" si="47"/>
        <v>0.60341935483870968</v>
      </c>
      <c r="I179" s="36">
        <f t="shared" si="34"/>
        <v>0.7091643870967741</v>
      </c>
    </row>
    <row r="180" spans="1:9" x14ac:dyDescent="0.25">
      <c r="A180" s="13">
        <v>176</v>
      </c>
      <c r="B180" s="73" t="s">
        <v>184</v>
      </c>
      <c r="C180" s="66">
        <v>3.11</v>
      </c>
      <c r="D180" s="57">
        <v>50</v>
      </c>
      <c r="E180" s="68">
        <v>6</v>
      </c>
      <c r="F180" s="10">
        <f t="shared" si="48"/>
        <v>1.7853599999999998</v>
      </c>
      <c r="G180" s="51">
        <v>251352</v>
      </c>
      <c r="H180" s="48">
        <f t="shared" si="47"/>
        <v>0.33783870967741936</v>
      </c>
      <c r="I180" s="36">
        <f t="shared" si="34"/>
        <v>0.86851277419354822</v>
      </c>
    </row>
    <row r="181" spans="1:9" x14ac:dyDescent="0.25">
      <c r="A181" s="13">
        <v>177</v>
      </c>
      <c r="B181" s="73" t="s">
        <v>191</v>
      </c>
      <c r="C181" s="66">
        <v>3.11</v>
      </c>
      <c r="D181" s="57">
        <v>50</v>
      </c>
      <c r="E181" s="68">
        <v>6</v>
      </c>
      <c r="F181" s="10">
        <f t="shared" si="48"/>
        <v>1.7853599999999998</v>
      </c>
      <c r="G181" s="51">
        <v>328860</v>
      </c>
      <c r="H181" s="48">
        <f t="shared" si="47"/>
        <v>0.44201612903225806</v>
      </c>
      <c r="I181" s="36">
        <f t="shared" si="34"/>
        <v>0.80600632258064508</v>
      </c>
    </row>
    <row r="182" spans="1:9" x14ac:dyDescent="0.25">
      <c r="A182" s="13">
        <v>178</v>
      </c>
      <c r="B182" s="73" t="s">
        <v>183</v>
      </c>
      <c r="C182" s="66">
        <v>6.5650000000000004</v>
      </c>
      <c r="D182" s="57">
        <v>70</v>
      </c>
      <c r="E182" s="68">
        <v>6</v>
      </c>
      <c r="F182" s="10">
        <f t="shared" ref="F182:F183" si="49">265*1.73*6*0.7/1000</f>
        <v>1.9254899999999997</v>
      </c>
      <c r="G182" s="51">
        <v>7056</v>
      </c>
      <c r="H182" s="48">
        <f t="shared" si="47"/>
        <v>9.4838709677419353E-3</v>
      </c>
      <c r="I182" s="36">
        <f t="shared" si="34"/>
        <v>1.1496036774193548</v>
      </c>
    </row>
    <row r="183" spans="1:9" x14ac:dyDescent="0.25">
      <c r="A183" s="13">
        <v>179</v>
      </c>
      <c r="B183" s="73" t="s">
        <v>186</v>
      </c>
      <c r="C183" s="66">
        <v>3.3</v>
      </c>
      <c r="D183" s="57">
        <v>70</v>
      </c>
      <c r="E183" s="68">
        <v>6</v>
      </c>
      <c r="F183" s="10">
        <f t="shared" si="49"/>
        <v>1.9254899999999997</v>
      </c>
      <c r="G183" s="51">
        <v>98040</v>
      </c>
      <c r="H183" s="48">
        <f t="shared" si="47"/>
        <v>0.1317741935483871</v>
      </c>
      <c r="I183" s="36">
        <f t="shared" si="34"/>
        <v>1.0762294838709674</v>
      </c>
    </row>
    <row r="184" spans="1:9" x14ac:dyDescent="0.25">
      <c r="B184" s="3" t="s">
        <v>169</v>
      </c>
      <c r="E184" s="40" t="s">
        <v>170</v>
      </c>
    </row>
    <row r="186" spans="1:9" x14ac:dyDescent="0.25">
      <c r="B186" s="3" t="s">
        <v>171</v>
      </c>
      <c r="E186" s="40" t="s">
        <v>172</v>
      </c>
    </row>
    <row r="188" spans="1:9" ht="19.5" customHeight="1" x14ac:dyDescent="0.25">
      <c r="B188" s="74" t="s">
        <v>173</v>
      </c>
    </row>
    <row r="189" spans="1:9" ht="18" customHeight="1" x14ac:dyDescent="0.25"/>
  </sheetData>
  <mergeCells count="2">
    <mergeCell ref="A2:I2"/>
    <mergeCell ref="A1:G1"/>
  </mergeCells>
  <phoneticPr fontId="17" type="noConversion"/>
  <pageMargins left="0.7" right="0.7" top="0.75" bottom="0.75" header="0.3" footer="0.3"/>
  <pageSetup paperSize="9"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2024-10-15T05:01:41Z</dcterms:modified>
</cp:coreProperties>
</file>