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825B849B-3F9F-42BD-8399-530D673A53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Лист1!$A$3:$I$180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  <c r="H12" i="1"/>
  <c r="I12" i="1" s="1"/>
  <c r="H158" i="1" l="1"/>
  <c r="F158" i="1"/>
  <c r="H157" i="1"/>
  <c r="F157" i="1"/>
  <c r="H156" i="1"/>
  <c r="F156" i="1"/>
  <c r="H155" i="1"/>
  <c r="F155" i="1"/>
  <c r="H154" i="1"/>
  <c r="F154" i="1"/>
  <c r="I154" i="1" l="1"/>
  <c r="I158" i="1"/>
  <c r="I157" i="1"/>
  <c r="I155" i="1"/>
  <c r="I156" i="1"/>
  <c r="H30" i="1" l="1"/>
  <c r="F74" i="1"/>
  <c r="F73" i="1"/>
  <c r="F72" i="1"/>
  <c r="F71" i="1"/>
  <c r="F70" i="1"/>
  <c r="F69" i="1"/>
  <c r="F68" i="1"/>
  <c r="F65" i="1" l="1"/>
  <c r="F64" i="1"/>
  <c r="F60" i="1" l="1"/>
  <c r="F49" i="1" l="1"/>
  <c r="F48" i="1"/>
  <c r="F47" i="1"/>
  <c r="F43" i="1"/>
  <c r="F40" i="1"/>
  <c r="F36" i="1"/>
  <c r="F26" i="1"/>
  <c r="F25" i="1"/>
  <c r="F24" i="1"/>
  <c r="F20" i="1"/>
  <c r="F19" i="1"/>
  <c r="F30" i="1" l="1"/>
  <c r="F29" i="1"/>
  <c r="H15" i="1"/>
  <c r="F15" i="1"/>
  <c r="I15" i="1" l="1"/>
  <c r="F168" i="1"/>
  <c r="F167" i="1"/>
  <c r="F112" i="1" l="1"/>
  <c r="F111" i="1"/>
  <c r="F63" i="1"/>
  <c r="F59" i="1"/>
  <c r="F55" i="1"/>
  <c r="F54" i="1"/>
  <c r="F38" i="1"/>
  <c r="F37" i="1"/>
  <c r="F28" i="1"/>
  <c r="F27" i="1"/>
  <c r="F171" i="1"/>
  <c r="F170" i="1"/>
  <c r="F166" i="1"/>
  <c r="F165" i="1"/>
  <c r="F163" i="1"/>
  <c r="F162" i="1"/>
  <c r="F161" i="1"/>
  <c r="F160" i="1"/>
  <c r="F153" i="1"/>
  <c r="F152" i="1"/>
  <c r="F151" i="1"/>
  <c r="F150" i="1"/>
  <c r="F149" i="1"/>
  <c r="F148" i="1"/>
  <c r="F147" i="1"/>
  <c r="F145" i="1"/>
  <c r="F144" i="1"/>
  <c r="F143" i="1"/>
  <c r="F142" i="1"/>
  <c r="F141" i="1"/>
  <c r="F140" i="1"/>
  <c r="F139" i="1"/>
  <c r="F138" i="1"/>
  <c r="F137" i="1"/>
  <c r="F136" i="1"/>
  <c r="F135" i="1"/>
  <c r="F128" i="1"/>
  <c r="F127" i="1"/>
  <c r="F125" i="1"/>
  <c r="F121" i="1"/>
  <c r="F93" i="1"/>
  <c r="F92" i="1"/>
  <c r="F81" i="1"/>
  <c r="F80" i="1"/>
  <c r="F173" i="1"/>
  <c r="F124" i="1"/>
  <c r="F123" i="1"/>
  <c r="F122" i="1"/>
  <c r="F120" i="1"/>
  <c r="F119" i="1"/>
  <c r="F118" i="1"/>
  <c r="F116" i="1"/>
  <c r="F100" i="1"/>
  <c r="F99" i="1"/>
  <c r="F96" i="1"/>
  <c r="F95" i="1"/>
  <c r="F91" i="1"/>
  <c r="F90" i="1"/>
  <c r="F77" i="1"/>
  <c r="F76" i="1"/>
  <c r="F75" i="1"/>
  <c r="F67" i="1"/>
  <c r="F179" i="1"/>
  <c r="F178" i="1"/>
  <c r="F177" i="1"/>
  <c r="F176" i="1"/>
  <c r="F175" i="1"/>
  <c r="F132" i="1"/>
  <c r="F131" i="1"/>
  <c r="F130" i="1"/>
  <c r="F129" i="1"/>
  <c r="F117" i="1"/>
  <c r="F115" i="1"/>
  <c r="F114" i="1"/>
  <c r="F113" i="1"/>
  <c r="F110" i="1"/>
  <c r="F108" i="1"/>
  <c r="F107" i="1"/>
  <c r="F103" i="1"/>
  <c r="F102" i="1"/>
  <c r="F79" i="1"/>
  <c r="F78" i="1"/>
  <c r="F133" i="1"/>
  <c r="F88" i="1"/>
  <c r="F87" i="1"/>
  <c r="F86" i="1"/>
  <c r="F85" i="1"/>
  <c r="F84" i="1"/>
  <c r="F83" i="1"/>
  <c r="F82" i="1"/>
  <c r="F62" i="1"/>
  <c r="F61" i="1"/>
  <c r="F51" i="1"/>
  <c r="F52" i="1"/>
  <c r="F53" i="1"/>
  <c r="F50" i="1"/>
  <c r="F46" i="1"/>
  <c r="F45" i="1"/>
  <c r="F44" i="1"/>
  <c r="F42" i="1"/>
  <c r="F41" i="1"/>
  <c r="F39" i="1"/>
  <c r="F34" i="1"/>
  <c r="F35" i="1"/>
  <c r="F33" i="1"/>
  <c r="F32" i="1"/>
  <c r="F31" i="1"/>
  <c r="F18" i="1"/>
  <c r="F21" i="1"/>
  <c r="F22" i="1"/>
  <c r="F17" i="1"/>
  <c r="F16" i="1"/>
  <c r="F11" i="1"/>
  <c r="F10" i="1"/>
  <c r="F9" i="1"/>
  <c r="F8" i="1"/>
  <c r="F7" i="1"/>
  <c r="H166" i="1" l="1"/>
  <c r="I166" i="1" l="1"/>
  <c r="H138" i="1"/>
  <c r="I138" i="1" l="1"/>
  <c r="H119" i="1"/>
  <c r="I119" i="1" l="1"/>
  <c r="H19" i="1"/>
  <c r="H20" i="1"/>
  <c r="I20" i="1" s="1"/>
  <c r="I19" i="1" l="1"/>
  <c r="H5" i="1" l="1"/>
  <c r="I5" i="1" s="1"/>
  <c r="H102" i="1" l="1"/>
  <c r="F5" i="1" l="1"/>
  <c r="H175" i="1" l="1"/>
  <c r="H176" i="1"/>
  <c r="H177" i="1"/>
  <c r="H178" i="1"/>
  <c r="H179" i="1"/>
  <c r="H180" i="1"/>
  <c r="F180" i="1"/>
  <c r="I180" i="1" l="1"/>
  <c r="I177" i="1"/>
  <c r="I179" i="1"/>
  <c r="I178" i="1"/>
  <c r="I176" i="1"/>
  <c r="I175" i="1"/>
  <c r="H31" i="1" l="1"/>
  <c r="H64" i="1" l="1"/>
  <c r="H80" i="1" l="1"/>
  <c r="F104" i="1" l="1"/>
  <c r="F106" i="1"/>
  <c r="F105" i="1"/>
  <c r="F126" i="1"/>
  <c r="F159" i="1"/>
  <c r="F169" i="1"/>
  <c r="F172" i="1"/>
  <c r="F174" i="1"/>
  <c r="F164" i="1"/>
  <c r="F146" i="1"/>
  <c r="F134" i="1"/>
  <c r="I102" i="1"/>
  <c r="F109" i="1"/>
  <c r="F101" i="1"/>
  <c r="F98" i="1"/>
  <c r="F94" i="1"/>
  <c r="F89" i="1"/>
  <c r="F58" i="1" l="1"/>
  <c r="F57" i="1"/>
  <c r="F56" i="1"/>
  <c r="F14" i="1"/>
  <c r="F13" i="1"/>
  <c r="F6" i="1"/>
  <c r="H121" i="1" l="1"/>
  <c r="H122" i="1"/>
  <c r="I122" i="1" s="1"/>
  <c r="H123" i="1"/>
  <c r="I123" i="1" s="1"/>
  <c r="H124" i="1"/>
  <c r="I124" i="1" s="1"/>
  <c r="H125" i="1"/>
  <c r="I125" i="1" s="1"/>
  <c r="H126" i="1"/>
  <c r="I126" i="1" s="1"/>
  <c r="H127" i="1"/>
  <c r="I127" i="1" s="1"/>
  <c r="H128" i="1"/>
  <c r="I128" i="1" s="1"/>
  <c r="H130" i="1"/>
  <c r="I130" i="1" s="1"/>
  <c r="H131" i="1"/>
  <c r="I131" i="1" s="1"/>
  <c r="H132" i="1"/>
  <c r="I132" i="1" s="1"/>
  <c r="H133" i="1"/>
  <c r="H134" i="1"/>
  <c r="I134" i="1" s="1"/>
  <c r="H135" i="1"/>
  <c r="I135" i="1" s="1"/>
  <c r="H136" i="1"/>
  <c r="I136" i="1" s="1"/>
  <c r="H139" i="1"/>
  <c r="I139" i="1" s="1"/>
  <c r="H140" i="1"/>
  <c r="I140" i="1" s="1"/>
  <c r="H142" i="1"/>
  <c r="I142" i="1" s="1"/>
  <c r="H143" i="1"/>
  <c r="I143" i="1" s="1"/>
  <c r="H144" i="1"/>
  <c r="I144" i="1" s="1"/>
  <c r="H145" i="1"/>
  <c r="I145" i="1" s="1"/>
  <c r="H146" i="1"/>
  <c r="I146" i="1" s="1"/>
  <c r="H147" i="1"/>
  <c r="I147" i="1" s="1"/>
  <c r="H148" i="1"/>
  <c r="I148" i="1" s="1"/>
  <c r="H149" i="1"/>
  <c r="I149" i="1" s="1"/>
  <c r="H150" i="1"/>
  <c r="I150" i="1" s="1"/>
  <c r="H151" i="1"/>
  <c r="I151" i="1" s="1"/>
  <c r="H152" i="1"/>
  <c r="I152" i="1" s="1"/>
  <c r="H153" i="1"/>
  <c r="I153" i="1" s="1"/>
  <c r="H159" i="1"/>
  <c r="I159" i="1" s="1"/>
  <c r="H160" i="1"/>
  <c r="I160" i="1" s="1"/>
  <c r="H161" i="1"/>
  <c r="I161" i="1" s="1"/>
  <c r="H162" i="1"/>
  <c r="I162" i="1" s="1"/>
  <c r="H163" i="1"/>
  <c r="I163" i="1" s="1"/>
  <c r="H164" i="1"/>
  <c r="I164" i="1" s="1"/>
  <c r="H165" i="1"/>
  <c r="I165" i="1" s="1"/>
  <c r="H167" i="1"/>
  <c r="I167" i="1" s="1"/>
  <c r="H168" i="1"/>
  <c r="I168" i="1" s="1"/>
  <c r="H169" i="1"/>
  <c r="I169" i="1" s="1"/>
  <c r="H170" i="1"/>
  <c r="I170" i="1" s="1"/>
  <c r="H171" i="1"/>
  <c r="I171" i="1" s="1"/>
  <c r="H172" i="1"/>
  <c r="I172" i="1" s="1"/>
  <c r="H173" i="1"/>
  <c r="I173" i="1" s="1"/>
  <c r="H174" i="1"/>
  <c r="I174" i="1" s="1"/>
  <c r="H104" i="1"/>
  <c r="I104" i="1" s="1"/>
  <c r="H105" i="1"/>
  <c r="I105" i="1" s="1"/>
  <c r="H106" i="1"/>
  <c r="I106" i="1" s="1"/>
  <c r="H107" i="1"/>
  <c r="I107" i="1" s="1"/>
  <c r="H108" i="1"/>
  <c r="I108" i="1" s="1"/>
  <c r="H109" i="1"/>
  <c r="I109" i="1" s="1"/>
  <c r="H110" i="1"/>
  <c r="I110" i="1" s="1"/>
  <c r="H111" i="1"/>
  <c r="I111" i="1" s="1"/>
  <c r="H112" i="1"/>
  <c r="I112" i="1" s="1"/>
  <c r="H113" i="1"/>
  <c r="I113" i="1" s="1"/>
  <c r="H114" i="1"/>
  <c r="I114" i="1" s="1"/>
  <c r="H115" i="1"/>
  <c r="I115" i="1" s="1"/>
  <c r="H116" i="1"/>
  <c r="I116" i="1" s="1"/>
  <c r="H117" i="1"/>
  <c r="I117" i="1" s="1"/>
  <c r="H118" i="1"/>
  <c r="I118" i="1" s="1"/>
  <c r="H120" i="1"/>
  <c r="I120" i="1" s="1"/>
  <c r="H103" i="1"/>
  <c r="I103" i="1" s="1"/>
  <c r="H101" i="1"/>
  <c r="I101" i="1" s="1"/>
  <c r="H100" i="1"/>
  <c r="I100" i="1" s="1"/>
  <c r="H99" i="1"/>
  <c r="I99" i="1" s="1"/>
  <c r="H98" i="1"/>
  <c r="I98" i="1" s="1"/>
  <c r="H97" i="1"/>
  <c r="I97" i="1" s="1"/>
  <c r="H96" i="1"/>
  <c r="I96" i="1" s="1"/>
  <c r="H95" i="1"/>
  <c r="I95" i="1" s="1"/>
  <c r="H94" i="1"/>
  <c r="I94" i="1" s="1"/>
  <c r="H93" i="1"/>
  <c r="I93" i="1" s="1"/>
  <c r="H92" i="1"/>
  <c r="I92" i="1" s="1"/>
  <c r="H91" i="1"/>
  <c r="I91" i="1" s="1"/>
  <c r="H90" i="1"/>
  <c r="I90" i="1" s="1"/>
  <c r="H89" i="1"/>
  <c r="I89" i="1" s="1"/>
  <c r="H88" i="1"/>
  <c r="I88" i="1" s="1"/>
  <c r="H87" i="1"/>
  <c r="I87" i="1" s="1"/>
  <c r="H86" i="1"/>
  <c r="I86" i="1" s="1"/>
  <c r="H85" i="1"/>
  <c r="I85" i="1" s="1"/>
  <c r="H84" i="1"/>
  <c r="I84" i="1" s="1"/>
  <c r="H83" i="1"/>
  <c r="I83" i="1" s="1"/>
  <c r="H82" i="1"/>
  <c r="I82" i="1" s="1"/>
  <c r="H81" i="1"/>
  <c r="I81" i="1" s="1"/>
  <c r="I80" i="1"/>
  <c r="H79" i="1"/>
  <c r="I79" i="1" s="1"/>
  <c r="H78" i="1"/>
  <c r="I78" i="1" s="1"/>
  <c r="H77" i="1"/>
  <c r="I77" i="1" s="1"/>
  <c r="H76" i="1"/>
  <c r="I76" i="1" s="1"/>
  <c r="H75" i="1"/>
  <c r="I75" i="1" s="1"/>
  <c r="H74" i="1"/>
  <c r="I74" i="1" s="1"/>
  <c r="H73" i="1"/>
  <c r="I73" i="1" s="1"/>
  <c r="H72" i="1"/>
  <c r="I72" i="1" s="1"/>
  <c r="H71" i="1"/>
  <c r="I71" i="1" s="1"/>
  <c r="H70" i="1"/>
  <c r="I70" i="1" s="1"/>
  <c r="H69" i="1"/>
  <c r="I69" i="1" s="1"/>
  <c r="H68" i="1"/>
  <c r="I68" i="1" s="1"/>
  <c r="H67" i="1"/>
  <c r="H28" i="1"/>
  <c r="I28" i="1" s="1"/>
  <c r="H29" i="1"/>
  <c r="I29" i="1" s="1"/>
  <c r="H32" i="1"/>
  <c r="H33" i="1"/>
  <c r="I33" i="1" s="1"/>
  <c r="H34" i="1"/>
  <c r="H35" i="1"/>
  <c r="H36" i="1"/>
  <c r="H37" i="1"/>
  <c r="I37" i="1" s="1"/>
  <c r="H38" i="1"/>
  <c r="I38" i="1" s="1"/>
  <c r="H39" i="1"/>
  <c r="I39" i="1" s="1"/>
  <c r="H40" i="1"/>
  <c r="I40" i="1" s="1"/>
  <c r="H41" i="1"/>
  <c r="H42" i="1"/>
  <c r="H43" i="1"/>
  <c r="I43" i="1" s="1"/>
  <c r="H44" i="1"/>
  <c r="H45" i="1"/>
  <c r="I45" i="1" s="1"/>
  <c r="H46" i="1"/>
  <c r="H47" i="1"/>
  <c r="I47" i="1" s="1"/>
  <c r="H48" i="1"/>
  <c r="I48" i="1" s="1"/>
  <c r="H49" i="1"/>
  <c r="H50" i="1"/>
  <c r="H51" i="1"/>
  <c r="H52" i="1"/>
  <c r="H53" i="1"/>
  <c r="H54" i="1"/>
  <c r="I54" i="1" s="1"/>
  <c r="H55" i="1"/>
  <c r="I55" i="1" s="1"/>
  <c r="H56" i="1"/>
  <c r="I56" i="1" s="1"/>
  <c r="H57" i="1"/>
  <c r="I57" i="1" s="1"/>
  <c r="H58" i="1"/>
  <c r="I58" i="1" s="1"/>
  <c r="H59" i="1"/>
  <c r="I59" i="1" s="1"/>
  <c r="H60" i="1"/>
  <c r="H61" i="1"/>
  <c r="I61" i="1" s="1"/>
  <c r="H62" i="1"/>
  <c r="H63" i="1"/>
  <c r="I63" i="1" s="1"/>
  <c r="I64" i="1"/>
  <c r="H65" i="1"/>
  <c r="I65" i="1" s="1"/>
  <c r="H27" i="1"/>
  <c r="I27" i="1" s="1"/>
  <c r="H26" i="1"/>
  <c r="I26" i="1" s="1"/>
  <c r="H25" i="1"/>
  <c r="I25" i="1" s="1"/>
  <c r="H24" i="1"/>
  <c r="I24" i="1" s="1"/>
  <c r="H6" i="1"/>
  <c r="I6" i="1" s="1"/>
  <c r="H7" i="1"/>
  <c r="H8" i="1"/>
  <c r="H9" i="1"/>
  <c r="I9" i="1" s="1"/>
  <c r="H10" i="1"/>
  <c r="I10" i="1" s="1"/>
  <c r="H11" i="1"/>
  <c r="H13" i="1"/>
  <c r="I13" i="1" s="1"/>
  <c r="H14" i="1"/>
  <c r="I14" i="1" s="1"/>
  <c r="H16" i="1"/>
  <c r="I16" i="1" s="1"/>
  <c r="H17" i="1"/>
  <c r="I17" i="1" s="1"/>
  <c r="H18" i="1"/>
  <c r="I18" i="1" s="1"/>
  <c r="H21" i="1"/>
  <c r="I21" i="1" s="1"/>
  <c r="H22" i="1"/>
  <c r="I22" i="1" s="1"/>
  <c r="H141" i="1" l="1"/>
  <c r="I141" i="1" s="1"/>
  <c r="H137" i="1"/>
  <c r="I137" i="1" s="1"/>
  <c r="H129" i="1"/>
  <c r="I129" i="1" s="1"/>
  <c r="I133" i="1" l="1"/>
  <c r="I121" i="1"/>
  <c r="I67" i="1"/>
  <c r="I62" i="1"/>
  <c r="I60" i="1"/>
  <c r="I53" i="1"/>
  <c r="I52" i="1"/>
  <c r="I51" i="1" l="1"/>
  <c r="I50" i="1"/>
  <c r="I49" i="1"/>
  <c r="I46" i="1"/>
  <c r="I44" i="1"/>
  <c r="I42" i="1"/>
  <c r="I41" i="1"/>
  <c r="I36" i="1"/>
  <c r="I35" i="1"/>
  <c r="I34" i="1"/>
  <c r="C25" i="1"/>
  <c r="I32" i="1" l="1"/>
  <c r="I31" i="1"/>
  <c r="I30" i="1"/>
  <c r="I11" i="1"/>
  <c r="I8" i="1"/>
  <c r="I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B5" authorId="0" shapeId="0" xr:uid="{F8E3F779-1F7A-4AA6-B0D7-C1CFB35DC947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жтэц отпуск актв ээ</t>
        </r>
      </text>
    </comment>
    <comment ref="B7" authorId="0" shapeId="0" xr:uid="{C245D7EE-276F-42F3-9794-B6EC6A7850C9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кегок</t>
        </r>
      </text>
    </comment>
    <comment ref="B13" authorId="0" shapeId="0" xr:uid="{04E40D9B-4270-4CCA-B238-5ED9F4057E56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гпп-61
</t>
        </r>
      </text>
    </comment>
    <comment ref="G24" authorId="0" shapeId="0" xr:uid="{2510F27F-4D3B-4E75-87C6-F5A3579B5127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гпп-57
</t>
        </r>
      </text>
    </comment>
    <comment ref="G25" authorId="0" shapeId="0" xr:uid="{4F9F4971-DB6D-4BF6-9341-79C0EC12FBF1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гпп-57
</t>
        </r>
      </text>
    </comment>
    <comment ref="G27" authorId="0" shapeId="0" xr:uid="{B44A0E11-8046-4101-ADC5-7893B2386AB1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гпп-57
</t>
        </r>
      </text>
    </comment>
    <comment ref="G29" authorId="0" shapeId="0" xr:uid="{08D54CF8-5745-4F0D-B9E9-833C26632F98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акт кегок
</t>
        </r>
      </text>
    </comment>
    <comment ref="G31" authorId="0" shapeId="0" xr:uid="{1AEEA96C-5977-4674-9839-9D907E83C239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гпп-61
</t>
        </r>
      </text>
    </comment>
    <comment ref="G33" authorId="0" shapeId="0" xr:uid="{8A54C4A0-1899-4428-A2CF-C31700AF5CD9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гпп-61
</t>
        </r>
      </text>
    </comment>
    <comment ref="G35" authorId="0" shapeId="0" xr:uid="{DE6D4764-3569-497F-B5BA-39FFAE25D574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ведомость ЮЗР
</t>
        </r>
      </text>
    </comment>
    <comment ref="G36" authorId="0" shapeId="0" xr:uid="{AC1B18CA-8CB4-4B5D-B52C-06C4B79B583C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сжр 
</t>
        </r>
      </text>
    </comment>
    <comment ref="G37" authorId="0" shapeId="0" xr:uid="{DCA16EB0-7D9F-42EE-92BD-17145FF07C57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юзр</t>
        </r>
      </text>
    </comment>
    <comment ref="G41" authorId="0" shapeId="0" xr:uid="{2A2689FB-7541-4FC9-8318-0E94B8BB8F14}">
      <text>
        <r>
          <rPr>
            <sz val="9"/>
            <color indexed="81"/>
            <rFont val="Tahoma"/>
            <family val="2"/>
            <charset val="204"/>
          </rPr>
          <t xml:space="preserve">жрэк
</t>
        </r>
      </text>
    </comment>
    <comment ref="G42" authorId="0" shapeId="0" xr:uid="{D44422FE-CE97-4908-8637-82754283D90F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увс-2 хлораторная жрэк
</t>
        </r>
      </text>
    </comment>
    <comment ref="G43" authorId="0" shapeId="0" xr:uid="{0257A6E9-3512-4CDB-8D74-60902344712A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жрэк
</t>
        </r>
      </text>
    </comment>
    <comment ref="G44" authorId="0" shapeId="0" xr:uid="{BFAB1FAE-8441-4CC3-B498-BADA8B0A47CF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гпп-юзр
</t>
        </r>
      </text>
    </comment>
    <comment ref="G45" authorId="0" shapeId="0" xr:uid="{2EA8842E-514A-4ECB-9500-E6BC53A1272E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ведомость жцм кмз яч№19
</t>
        </r>
      </text>
    </comment>
    <comment ref="G46" authorId="0" shapeId="0" xr:uid="{EA944EA2-6400-4DE4-9976-DE65D00E85BE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09.2025 демонтирован
</t>
        </r>
      </text>
    </comment>
    <comment ref="B47" authorId="0" shapeId="0" xr:uid="{8C2171D5-356F-408E-B6C8-9F72ED3ACD0E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промбаза 1
</t>
        </r>
      </text>
    </comment>
    <comment ref="B50" authorId="0" shapeId="0" xr:uid="{23B283D7-DC72-40AD-856E-B8F19DC7EB35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уйтас айдос</t>
        </r>
      </text>
    </comment>
    <comment ref="B80" authorId="0" shapeId="0" xr:uid="{A121F462-E7AF-424A-B26F-418C9BF81FD8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ведость жцм соф</t>
        </r>
      </text>
    </comment>
    <comment ref="B110" authorId="0" shapeId="0" xr:uid="{72221282-4D2C-4E2A-A57E-F756E98F84B9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гтс</t>
        </r>
      </text>
    </comment>
    <comment ref="B111" authorId="0" shapeId="0" xr:uid="{0466BDDA-CEA4-4906-8013-404B8DCDBD4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гпп городская</t>
        </r>
      </text>
    </comment>
    <comment ref="G116" authorId="0" shapeId="0" xr:uid="{9CAA3B72-CD90-4923-8386-D22445C165E7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ведомость ЖЦМ жоф яч3 кирзавод 
</t>
        </r>
      </text>
    </comment>
    <comment ref="G121" authorId="0" shapeId="0" xr:uid="{7CD2046A-195D-485C-B55E-327D887C02D2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жцм жоф ботанический сад 
</t>
        </r>
      </text>
    </comment>
    <comment ref="G130" authorId="0" shapeId="0" xr:uid="{CBB36C3B-F069-4544-9A08-80E543EDBE1B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жцм жоф кирзавод яч9
</t>
        </r>
      </text>
    </comment>
    <comment ref="G134" authorId="0" shapeId="0" xr:uid="{56202F14-AFDF-41DB-B0C9-A02BD209330A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ЦРП-НОВ-1 фидер 6кВ яч. 14 КТП-6/0,4кВ к/х Ахметов сн
</t>
        </r>
      </text>
    </comment>
    <comment ref="B135" authorId="0" shapeId="0" xr:uid="{165BE3C0-8B5F-49D0-9ABD-E33499074341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цсэс
</t>
        </r>
      </text>
    </comment>
    <comment ref="G137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ГПП-Никольская яч.2,11
</t>
        </r>
      </text>
    </comment>
    <comment ref="G164" authorId="0" shapeId="0" xr:uid="{B3B181C9-6E63-4719-A336-FFA2393C8FC7}">
      <text>
        <r>
          <rPr>
            <b/>
            <sz val="9"/>
            <color indexed="81"/>
            <rFont val="Tahoma"/>
            <family val="2"/>
            <charset val="204"/>
          </rPr>
          <t xml:space="preserve">Айгерим Абенова:црп-8 яч 11
</t>
        </r>
      </text>
    </comment>
    <comment ref="G168" authorId="0" shapeId="0" xr:uid="{73A3CFA8-D06C-48C3-B0EC-845C3976972E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ГПП-городская яч16
</t>
        </r>
      </text>
    </comment>
    <comment ref="G172" authorId="0" shapeId="0" xr:uid="{F1FEF73C-D745-4173-AB92-6BD074D69361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общ огороды яч16
</t>
        </r>
      </text>
    </comment>
    <comment ref="B176" authorId="0" shapeId="0" xr:uid="{7DEF6929-F934-4F3D-994E-DE799563FDA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повреждена запитаны с ЦРП-6 яч№13 химчистка и нефтабаза вместе 
</t>
        </r>
      </text>
    </comment>
  </commentList>
</comments>
</file>

<file path=xl/sharedStrings.xml><?xml version="1.0" encoding="utf-8"?>
<sst xmlns="http://schemas.openxmlformats.org/spreadsheetml/2006/main" count="196" uniqueCount="193">
  <si>
    <t>№        п.п</t>
  </si>
  <si>
    <t>Наименование</t>
  </si>
  <si>
    <t>Протяженность, км</t>
  </si>
  <si>
    <t>Сечение</t>
  </si>
  <si>
    <t>ВЛ-35кВ</t>
  </si>
  <si>
    <t>ВЛ-35кВ Златоуст-4</t>
  </si>
  <si>
    <t>ВЛ-35кВ "ПР-2Е"</t>
  </si>
  <si>
    <t>ВЛ-35кВ "Б-1"</t>
  </si>
  <si>
    <t>ВЛ-35кВ "Б-2"</t>
  </si>
  <si>
    <t>ВЛ-35кВ "Златоуст-1"</t>
  </si>
  <si>
    <t>ВЛ-35кВ "Златоуст-2"</t>
  </si>
  <si>
    <t>ВЛ-35кВ "АСК-1"</t>
  </si>
  <si>
    <t>ВЛ-35кВ "АСК-2"</t>
  </si>
  <si>
    <t>ВЛ-35кВ"73/75-1"</t>
  </si>
  <si>
    <t>ВЛ-110кВ</t>
  </si>
  <si>
    <t>ВЛ-110кВ "12С"</t>
  </si>
  <si>
    <t xml:space="preserve">ВЛ-110кВ "14С" </t>
  </si>
  <si>
    <t xml:space="preserve">ВЛ-110кВ "1С" </t>
  </si>
  <si>
    <t xml:space="preserve">ВЛ-110кВ  "3С" </t>
  </si>
  <si>
    <t xml:space="preserve">ВЛ-110кВ "5С" </t>
  </si>
  <si>
    <t>ВЛ-110кВ "7С"</t>
  </si>
  <si>
    <t>ВЛ-110кВ "ОФ-1"</t>
  </si>
  <si>
    <t>ВЛ-110кВ "ОФ-2"</t>
  </si>
  <si>
    <t xml:space="preserve">ВЛ-110кВ "67-1" </t>
  </si>
  <si>
    <t xml:space="preserve">ВЛ-110кВ "67-2" </t>
  </si>
  <si>
    <t xml:space="preserve">ВЛ-110кВ  "65-1" </t>
  </si>
  <si>
    <t xml:space="preserve">ВЛ-110 кВ"65-2" </t>
  </si>
  <si>
    <t>150</t>
  </si>
  <si>
    <t>Уровень напряжения, кВ</t>
  </si>
  <si>
    <t>Номинальная пропускная способность, МВт</t>
  </si>
  <si>
    <t xml:space="preserve"> Загрузка, МВт</t>
  </si>
  <si>
    <t>Свободная мощность, МВт</t>
  </si>
  <si>
    <t>ВЛ- 16С</t>
  </si>
  <si>
    <t>ВЛ-"Мибулак-Жомарт"</t>
  </si>
  <si>
    <t xml:space="preserve">ВЛ- 2С </t>
  </si>
  <si>
    <t>ВЛ- 4С</t>
  </si>
  <si>
    <t>ВЛ- 6С</t>
  </si>
  <si>
    <t>ВЛ- 8С</t>
  </si>
  <si>
    <t xml:space="preserve">ВЛ-35кВ "ПР-1Е" </t>
  </si>
  <si>
    <t>ВЛ-35кВ"73/75-2"</t>
  </si>
  <si>
    <t>ВЛ-35кВ"АСК-1Ю"</t>
  </si>
  <si>
    <t>ВЛ-35кВ"ПР-1Ю"</t>
  </si>
  <si>
    <t>ВЛ-35кВ ПР-2Ю</t>
  </si>
  <si>
    <t>ВЛ-35кВ Никольская 1</t>
  </si>
  <si>
    <t>ВЛ-35кВ Никольская 2</t>
  </si>
  <si>
    <t>ВЛ-35кВ УВС-1с отпайкой на ЦРП-Карабулак 1,2</t>
  </si>
  <si>
    <t>ВЛ-35кВ УВС-2</t>
  </si>
  <si>
    <t>ВЛ-35кВ УВС-3</t>
  </si>
  <si>
    <t>ВЛ-35кВ"АСК-2Ю"</t>
  </si>
  <si>
    <t>ВЛ-35кВ"АСК-2Ю"отпайка на ЦРП-Карсакпай</t>
  </si>
  <si>
    <t>ВЛ-35кВ"АСК-2Ю"отпайка на ЦРП-Жанай</t>
  </si>
  <si>
    <t>ВЛ-35кВ "Юго-Западный портал"</t>
  </si>
  <si>
    <t>ВЛ-35кВ 18Ц</t>
  </si>
  <si>
    <t>ВЛ-35кВ19Ц</t>
  </si>
  <si>
    <t>ВЛ-35кВ"К-1"(Вент.ств№1)</t>
  </si>
  <si>
    <t>ВЛ-35кВ"К-2"(Вент.ств№1)</t>
  </si>
  <si>
    <t>ВЛ-35кВ"Л-1"(Вент.ств№2)</t>
  </si>
  <si>
    <t>ВЛ-35кВ"Л-2"(Вент.ств№2)</t>
  </si>
  <si>
    <t>ВЛ-35кВ 17 Ц</t>
  </si>
  <si>
    <t>ВЛ-35кВ 9 Ц</t>
  </si>
  <si>
    <t>ВЛ-35кВ 10 Ц</t>
  </si>
  <si>
    <t>ВЛ-35кВ 15 Ц</t>
  </si>
  <si>
    <t>ВЛ-35кВ 16 Ц</t>
  </si>
  <si>
    <t>ВЛ-35 кВ 1 Ц</t>
  </si>
  <si>
    <t>ВЛ-35 кВ 3 Ц</t>
  </si>
  <si>
    <t>ВЛ-35 кВ 5 Ц</t>
  </si>
  <si>
    <t>ВЛ-35 кВ 11 Ц</t>
  </si>
  <si>
    <t>ВЛ-35 кВ 13 "Ц"</t>
  </si>
  <si>
    <t>ВЛ-6кВ  яч.5  ЦРП-ТП-5</t>
  </si>
  <si>
    <t>ВЛ-6кВ яч.6  ЦРП-ТП-5</t>
  </si>
  <si>
    <t>ВЛ-6кВ  яч.10 ЦРП-Южная</t>
  </si>
  <si>
    <t>ВЛ-6кВ  яч.24 ЦРП-Южная</t>
  </si>
  <si>
    <t>ВЛ-6кВ  яч.22 ЦРП-Южная</t>
  </si>
  <si>
    <t>ВЛ-6кВ  яч.6 ЦРП-шх.45</t>
  </si>
  <si>
    <t>ВЛ-6кВ яч.7 ЦРП-шх.55</t>
  </si>
  <si>
    <t>ВЛ-6кВ яч.16 ЦРП-шх.55</t>
  </si>
  <si>
    <t>ВЛ-6кВ яч.1 ЦРП-ЮЗК</t>
  </si>
  <si>
    <t>ВЛ-6кВ яч.2 ЦРП-ЮЗК</t>
  </si>
  <si>
    <t>ВЛ-6кВ яч.35 ЦРП-ЮЗК</t>
  </si>
  <si>
    <t>ВЛ-6кВ яч.38 ЦРП-ЮЗК</t>
  </si>
  <si>
    <t>ВЛ-6кВ яч.8 ГПП-СОФ-3</t>
  </si>
  <si>
    <t>ВЛ-6кВ яч.18 ГПП-СОФ-3</t>
  </si>
  <si>
    <t>ВЛ-6кВ  яч 6 ЦРП-ВОС</t>
  </si>
  <si>
    <t>ВЛ-6кВ  яч 19 ЦРП-ВОС</t>
  </si>
  <si>
    <t>ВЛ-6кВ яч 26 ГПП-61</t>
  </si>
  <si>
    <t>ВЛ-6кВ яч 8 ГПП-61</t>
  </si>
  <si>
    <t>ВЛ-6кВ яч.4 ЖБИ</t>
  </si>
  <si>
    <t>ВЛ-6кВ яч.6 ЖБИ</t>
  </si>
  <si>
    <t>ВЛ-6кВ яч 26 ЦРП-73/75</t>
  </si>
  <si>
    <t>ВЛ-6кВ  яч.16 ГПП-57</t>
  </si>
  <si>
    <t>ВЛ-6кВ яч.10 ГПП-шх.67</t>
  </si>
  <si>
    <t>ВЛ-6кВ яч.32 ГПП-шх.67</t>
  </si>
  <si>
    <t>ВЛ-6кВ яч.30 ГПП-шх.67</t>
  </si>
  <si>
    <t>ВЛ-6кВ яч.1 ГПП-шх.67</t>
  </si>
  <si>
    <t>ВЛ-6кВ яч.1 КСО ЮЗР</t>
  </si>
  <si>
    <t>ВЛ-6кВ яч.14 КСО ЮЗР</t>
  </si>
  <si>
    <t>ВЛ-6кВ яч.5 ВОС</t>
  </si>
  <si>
    <t>ВЛ-6кВ  яч.2 ЦРП Жанай</t>
  </si>
  <si>
    <t>ВЛ-6кВ  яч.5 ЦРП Жанай</t>
  </si>
  <si>
    <t>ВЛ-6кВ яч.5 ЦРП-УВС-1</t>
  </si>
  <si>
    <t>ВЛ-6кВ яч.2 ЦРП-УВС-3</t>
  </si>
  <si>
    <t>ВЛ-6кВ яч.6 ЦРП-УВС-3</t>
  </si>
  <si>
    <t>ВЛ-6кВ яч 1 Вентствол</t>
  </si>
  <si>
    <t>ВЛ-6кВ ЦРП-2  яч№6  ПВЗ</t>
  </si>
  <si>
    <t>ВЛ-6кВ ЦРП-5Т ПОСТ ЭЦ яч.20</t>
  </si>
  <si>
    <t>ВЛ-6кВ ЦРП-ЗКСМ "Аварийный" яч.№16</t>
  </si>
  <si>
    <t>ВЛ-6кВ ЦРП-ПНС.яч№3" Карьер"</t>
  </si>
  <si>
    <t>ВЛ-6кВ ЦРП-7 яч13 "Костен-гол-сай"</t>
  </si>
  <si>
    <t>ВЛ-6кВ ЦРП-НОВ№1 Нижний бъеф яч.11</t>
  </si>
  <si>
    <t>ВЛ-6кВ ЦРП-5Т " Индукц. котельная" яч12 "Совхоз"</t>
  </si>
  <si>
    <t>ВЛ-6кВ ЦРП-8"Шлакоотвал" яч4</t>
  </si>
  <si>
    <t>ВЛ-6кВ ЦРП-8 "Шлакоотвал" яч18</t>
  </si>
  <si>
    <t xml:space="preserve">ВЛ-6кВ ЦРП-ПНС-1 "Кирзавод" с  яч№9 </t>
  </si>
  <si>
    <t>ВЛ-6кВ ЦРП-8 яч10 "РСУ"</t>
  </si>
  <si>
    <t>ВЛ-6кВ ЦРП-НОВ№1 Пионерская дамба яч.14</t>
  </si>
  <si>
    <t>ВЛ-6кВ ЦРП-Спутник "з/о Горняк" яч №7</t>
  </si>
  <si>
    <t>ВЛ-6кВ ЦРП-НОВ№2 Кр/х-во №2,3 яч.13</t>
  </si>
  <si>
    <t>ВЛ-6кВ яч-18 ЦРП-2</t>
  </si>
  <si>
    <t>ВЛ-6кВ яч-6 ЦРП-1</t>
  </si>
  <si>
    <t>ВЛ-6кВ яч-14 ЦРП-1</t>
  </si>
  <si>
    <t>ВЛ-6кВ яч24 ЦРП-1</t>
  </si>
  <si>
    <t>ВЛ-6кВ яч19 ЦРП-1</t>
  </si>
  <si>
    <t>ВЛ-6кВ яч7 ЦРП-5</t>
  </si>
  <si>
    <t>ВЛ-6кВ яч9 ЦРП-5</t>
  </si>
  <si>
    <t>ВЛ-6кВ   до 23кв-л ЦРП-3 яч26</t>
  </si>
  <si>
    <t>ВЛ-6кВ яч10 ЦРП-1</t>
  </si>
  <si>
    <t>ВЛ-6кВ   ЦРП-3 яч27</t>
  </si>
  <si>
    <t>ВЛ-6кВ   ЦРП-3 яч22</t>
  </si>
  <si>
    <t>ВЛ-6кВ яч17 ЦРП-5</t>
  </si>
  <si>
    <t>ВЛ-6кВ яч24 ЦРП-5</t>
  </si>
  <si>
    <t>Загрузка в кВт.час</t>
  </si>
  <si>
    <t>ВЛ-6кВ яч-19 ЦРП-3 малоэтаж.ж/застр.65кв-л</t>
  </si>
  <si>
    <t xml:space="preserve">ВЛ-6кВ от ГПП-220кВ яч.14  до бывшего ДСК  </t>
  </si>
  <si>
    <t>ВЛ-6кВ ЦРП-5Т "Развилка" яч.№18А</t>
  </si>
  <si>
    <t>ВЛ-6кВ Первомайский ЦРП-3 яч 6</t>
  </si>
  <si>
    <t>ВЛ-6кВ Объекты КМС с ЦРП-2</t>
  </si>
  <si>
    <t>ВЛ-6кВ Садовый  ЦРП-9 яч 13</t>
  </si>
  <si>
    <t>ВЛ-6кВ Рыбачий ЦРП-4 яч 28</t>
  </si>
  <si>
    <t>ВЛ-6кВ Вокзал ЦРП-6 яч 15</t>
  </si>
  <si>
    <t>ВЛ-6кВ Клубный с ЦРП-2</t>
  </si>
  <si>
    <t>ВЛ-6кВ РМЗ ЦРП-3 яч 7</t>
  </si>
  <si>
    <t>ВЛ-6кВ Старый микрорайон ЦРП-14 яч 6</t>
  </si>
  <si>
    <t>ВЛ-6кВ ДСУ -65 ЦРП-5Т яч 19</t>
  </si>
  <si>
    <t>ВЛ-6кВ ЖДЦ с ЦРП-4 яч.10</t>
  </si>
  <si>
    <t xml:space="preserve">ВЛ-6кВ яч 1а ЦРП-УВС-1 </t>
  </si>
  <si>
    <t>ВЛ-6кВ яч.4 ЦРП-УВС-1 Талдысай</t>
  </si>
  <si>
    <t>ВЛ-6кВ Перемычка яч10 с ЦРП -9</t>
  </si>
  <si>
    <t>ВЛ-6кВ Общественные огороды ЦРП-4 яч16</t>
  </si>
  <si>
    <t xml:space="preserve">Начальник      ПО  ПЭС  </t>
  </si>
  <si>
    <t>Козыбаева Г.С.</t>
  </si>
  <si>
    <t>Директор ПЭС ТОО "Казахмыс Дистрибьюшн"</t>
  </si>
  <si>
    <t>Кравчук А.Н.</t>
  </si>
  <si>
    <t>исп.Абенова 2-55-38</t>
  </si>
  <si>
    <t>ВЛ-6кВ ЦРП-12 Гл.насосная яч №21(15)</t>
  </si>
  <si>
    <t>ВЛ-6кВ ЦРП-12 "Воздухоотдувка" яч25(17)</t>
  </si>
  <si>
    <t>ВЛ-35кВ ЦРП-Сары Оба</t>
  </si>
  <si>
    <t>ВЛ-6кВ ЦРП-12 "Объединенная насосная" яч23(Аэропорт)яч№16</t>
  </si>
  <si>
    <t>ВЛ-6кВ внеш/площад.сети э/снаб яч№4</t>
  </si>
  <si>
    <t>ВЛ-6кВ ЦРП-2 яч14</t>
  </si>
  <si>
    <t>ВЛ-35кВ Промбаза-1</t>
  </si>
  <si>
    <t>ВЛ-35кВ Промбаза-2</t>
  </si>
  <si>
    <t>ВЛ-6кВ Роддом яч17 ЦРП-9</t>
  </si>
  <si>
    <t>ВЛ-6кВ Совхоз яч№4 ЦРП-Мясокомбинат</t>
  </si>
  <si>
    <t>ВЛ-6кВ Казахстан ЦРП-2</t>
  </si>
  <si>
    <t>ВЛ-6кВ АТС яч№8 ЦРП-4</t>
  </si>
  <si>
    <t>ВЛ-6кВ Нефтебаза яч№12 ЦРП-8</t>
  </si>
  <si>
    <t>ВЛ-6кВ Химчистка ЦРП-6 яч№13</t>
  </si>
  <si>
    <t>ВЛ-6кВ ЦРП-12яч8"Объед.насосная"</t>
  </si>
  <si>
    <t xml:space="preserve">ВЛ-6кВ ЦРП-12 яч7"Шлакоотвал" </t>
  </si>
  <si>
    <t>ВЛ-6кВ ЦРП-12 "Воздухоотдувка" яч4</t>
  </si>
  <si>
    <t>ВЛ-6кВ ЦРП-12 Гл.насосная яч№3</t>
  </si>
  <si>
    <t>ВЛ-6кВ ЦРП-4 яч24 "Костен-гол-сай"</t>
  </si>
  <si>
    <t>ВЛ-6кВ №2 от ГПП-220кВ</t>
  </si>
  <si>
    <t>ВЛ-6кВ №11 от ГПП-220кВ</t>
  </si>
  <si>
    <t>ВЛ-6кВ ЦРП-8 яч№11 Строитель</t>
  </si>
  <si>
    <t>ВЛ-6кВ Перемычка ЦРП-2</t>
  </si>
  <si>
    <t>ВЛ-10кВ ГПП-Городская яч11Фек.нас№9</t>
  </si>
  <si>
    <t>ВЛ-10кВ ГПП-Городская яч20 Фек.нас№9</t>
  </si>
  <si>
    <t>ВЛ-10кВ ИСА с ГПП-Городская яч.27</t>
  </si>
  <si>
    <t xml:space="preserve">ВЛ-10кВ ТП-92 кв-л КТП-Индивидуалка </t>
  </si>
  <si>
    <t>ВЛ-6кВ яч.3 ЦРП-58</t>
  </si>
  <si>
    <t>ВЛ-6кВ яч.26 ЦРП-Анненская</t>
  </si>
  <si>
    <t>ВЛ-6кВ яч.7 ЦРП-Анненская</t>
  </si>
  <si>
    <t>ВЛ-6кВ яч.2 ЦРП-Анненская</t>
  </si>
  <si>
    <t>ВЛ-6кВ яч.10 ЦРП-73/75</t>
  </si>
  <si>
    <t>ВЛ-6кВ</t>
  </si>
  <si>
    <t>ВЛ-6кВ яч.15 ЦРП-2</t>
  </si>
  <si>
    <t>ВЛ-6кВ яч.18 ЦРП-3</t>
  </si>
  <si>
    <t>ВЛ-6кВ яч.8 ЦРП-5</t>
  </si>
  <si>
    <t>ВЛ-6кВ яч.1 ЦРП-5</t>
  </si>
  <si>
    <t>ВЛ-6кв яч-6  ЦРП-4</t>
  </si>
  <si>
    <t>ВЛ-6кВ яч.1 ЦРП-Анненская</t>
  </si>
  <si>
    <t xml:space="preserve">                              Данные по существующим  ВЛ-110, 35, 6 кВ  ПЭС за   сентябрь 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</si>
</sst>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0.0000"/>
    <numFmt numFmtId="167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i/>
      <sz val="11"/>
      <color theme="1"/>
      <name val="Times New Roman"/>
      <family val="1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87">
    <xf numFmtId="0" fontId="0" fillId="0" borderId="0" xfId="0"/>
    <xf numFmtId="0" fontId="4" fillId="0" borderId="0" xfId="1" applyFont="1" applyAlignment="1">
      <alignment vertical="center" wrapText="1"/>
    </xf>
    <xf numFmtId="0" fontId="5" fillId="0" borderId="0" xfId="1" applyFont="1" applyAlignment="1">
      <alignment horizontal="center" vertical="center"/>
    </xf>
    <xf numFmtId="0" fontId="6" fillId="0" borderId="0" xfId="0" applyFont="1"/>
    <xf numFmtId="0" fontId="6" fillId="0" borderId="0" xfId="1" applyFont="1"/>
    <xf numFmtId="0" fontId="8" fillId="0" borderId="0" xfId="1" applyFont="1"/>
    <xf numFmtId="0" fontId="8" fillId="0" borderId="0" xfId="0" applyFont="1"/>
    <xf numFmtId="165" fontId="5" fillId="2" borderId="3" xfId="0" applyNumberFormat="1" applyFont="1" applyFill="1" applyBorder="1" applyAlignment="1">
      <alignment horizontal="center"/>
    </xf>
    <xf numFmtId="3" fontId="11" fillId="2" borderId="3" xfId="2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left"/>
    </xf>
    <xf numFmtId="3" fontId="5" fillId="2" borderId="3" xfId="2" applyNumberFormat="1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distributed"/>
    </xf>
    <xf numFmtId="0" fontId="5" fillId="2" borderId="3" xfId="1" applyFont="1" applyFill="1" applyBorder="1" applyAlignment="1">
      <alignment horizontal="center" vertical="center"/>
    </xf>
    <xf numFmtId="2" fontId="5" fillId="2" borderId="3" xfId="0" applyNumberFormat="1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 vertical="center" wrapText="1"/>
    </xf>
    <xf numFmtId="0" fontId="6" fillId="2" borderId="4" xfId="1" applyFont="1" applyFill="1" applyBorder="1"/>
    <xf numFmtId="0" fontId="6" fillId="2" borderId="0" xfId="0" applyFont="1" applyFill="1" applyAlignment="1">
      <alignment horizontal="center"/>
    </xf>
    <xf numFmtId="0" fontId="3" fillId="2" borderId="0" xfId="1" applyFont="1" applyFill="1" applyAlignment="1">
      <alignment vertical="center" wrapText="1"/>
    </xf>
    <xf numFmtId="0" fontId="13" fillId="2" borderId="3" xfId="0" applyFont="1" applyFill="1" applyBorder="1" applyAlignment="1">
      <alignment horizontal="center" vertical="center" wrapText="1"/>
    </xf>
    <xf numFmtId="165" fontId="5" fillId="2" borderId="3" xfId="0" applyNumberFormat="1" applyFont="1" applyFill="1" applyBorder="1" applyAlignment="1">
      <alignment horizontal="center" wrapText="1"/>
    </xf>
    <xf numFmtId="2" fontId="5" fillId="2" borderId="3" xfId="0" applyNumberFormat="1" applyFont="1" applyFill="1" applyBorder="1" applyAlignment="1">
      <alignment horizontal="center" wrapText="1"/>
    </xf>
    <xf numFmtId="165" fontId="5" fillId="2" borderId="3" xfId="1" applyNumberFormat="1" applyFont="1" applyFill="1" applyBorder="1"/>
    <xf numFmtId="0" fontId="6" fillId="2" borderId="3" xfId="1" applyFont="1" applyFill="1" applyBorder="1"/>
    <xf numFmtId="2" fontId="5" fillId="2" borderId="3" xfId="1" applyNumberFormat="1" applyFont="1" applyFill="1" applyBorder="1" applyAlignment="1">
      <alignment horizontal="center"/>
    </xf>
    <xf numFmtId="166" fontId="5" fillId="2" borderId="3" xfId="1" applyNumberFormat="1" applyFont="1" applyFill="1" applyBorder="1" applyAlignment="1">
      <alignment horizontal="center"/>
    </xf>
    <xf numFmtId="164" fontId="5" fillId="2" borderId="3" xfId="0" applyNumberFormat="1" applyFont="1" applyFill="1" applyBorder="1" applyAlignment="1">
      <alignment horizontal="center"/>
    </xf>
    <xf numFmtId="3" fontId="5" fillId="2" borderId="3" xfId="0" applyNumberFormat="1" applyFont="1" applyFill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12" fillId="2" borderId="4" xfId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wrapText="1"/>
    </xf>
    <xf numFmtId="49" fontId="5" fillId="2" borderId="3" xfId="1" applyNumberFormat="1" applyFont="1" applyFill="1" applyBorder="1" applyAlignment="1">
      <alignment horizontal="center" vertical="center"/>
    </xf>
    <xf numFmtId="165" fontId="11" fillId="2" borderId="3" xfId="0" applyNumberFormat="1" applyFont="1" applyFill="1" applyBorder="1" applyAlignment="1">
      <alignment horizontal="center"/>
    </xf>
    <xf numFmtId="3" fontId="11" fillId="2" borderId="3" xfId="0" applyNumberFormat="1" applyFont="1" applyFill="1" applyBorder="1" applyAlignment="1">
      <alignment horizontal="center"/>
    </xf>
    <xf numFmtId="1" fontId="11" fillId="2" borderId="3" xfId="0" applyNumberFormat="1" applyFont="1" applyFill="1" applyBorder="1" applyAlignment="1">
      <alignment horizontal="center"/>
    </xf>
    <xf numFmtId="0" fontId="9" fillId="2" borderId="3" xfId="2" applyFont="1" applyFill="1" applyBorder="1" applyAlignment="1">
      <alignment horizontal="center"/>
    </xf>
    <xf numFmtId="0" fontId="11" fillId="2" borderId="3" xfId="3" applyFont="1" applyFill="1" applyBorder="1" applyAlignment="1">
      <alignment horizontal="center"/>
    </xf>
    <xf numFmtId="164" fontId="11" fillId="2" borderId="3" xfId="3" applyNumberFormat="1" applyFont="1" applyFill="1" applyBorder="1" applyAlignment="1">
      <alignment horizontal="center"/>
    </xf>
    <xf numFmtId="3" fontId="11" fillId="2" borderId="3" xfId="3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165" fontId="11" fillId="2" borderId="3" xfId="3" applyNumberFormat="1" applyFont="1" applyFill="1" applyBorder="1" applyAlignment="1">
      <alignment horizontal="center"/>
    </xf>
    <xf numFmtId="2" fontId="11" fillId="2" borderId="3" xfId="3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/>
    </xf>
    <xf numFmtId="0" fontId="6" fillId="2" borderId="0" xfId="0" applyFont="1" applyFill="1"/>
    <xf numFmtId="0" fontId="11" fillId="2" borderId="3" xfId="3" applyFont="1" applyFill="1" applyBorder="1" applyAlignment="1">
      <alignment horizontal="left" wrapText="1"/>
    </xf>
    <xf numFmtId="0" fontId="11" fillId="2" borderId="3" xfId="3" applyFont="1" applyFill="1" applyBorder="1"/>
    <xf numFmtId="0" fontId="11" fillId="2" borderId="3" xfId="0" applyFont="1" applyFill="1" applyBorder="1"/>
    <xf numFmtId="0" fontId="11" fillId="2" borderId="3" xfId="2" applyFont="1" applyFill="1" applyBorder="1" applyAlignment="1">
      <alignment horizontal="center"/>
    </xf>
    <xf numFmtId="2" fontId="11" fillId="2" borderId="3" xfId="0" applyNumberFormat="1" applyFont="1" applyFill="1" applyBorder="1" applyAlignment="1">
      <alignment horizontal="center"/>
    </xf>
    <xf numFmtId="2" fontId="5" fillId="2" borderId="3" xfId="2" applyNumberFormat="1" applyFont="1" applyFill="1" applyBorder="1" applyAlignment="1">
      <alignment horizontal="center"/>
    </xf>
    <xf numFmtId="0" fontId="5" fillId="2" borderId="3" xfId="2" applyFont="1" applyFill="1" applyBorder="1" applyAlignment="1">
      <alignment horizontal="center"/>
    </xf>
    <xf numFmtId="165" fontId="5" fillId="2" borderId="3" xfId="1" applyNumberFormat="1" applyFont="1" applyFill="1" applyBorder="1" applyAlignment="1">
      <alignment horizontal="center" vertical="center"/>
    </xf>
    <xf numFmtId="3" fontId="5" fillId="2" borderId="3" xfId="0" applyNumberFormat="1" applyFont="1" applyFill="1" applyBorder="1" applyAlignment="1">
      <alignment horizontal="center" wrapText="1"/>
    </xf>
    <xf numFmtId="3" fontId="5" fillId="2" borderId="3" xfId="1" applyNumberFormat="1" applyFont="1" applyFill="1" applyBorder="1"/>
    <xf numFmtId="0" fontId="11" fillId="2" borderId="3" xfId="0" applyFont="1" applyFill="1" applyBorder="1" applyAlignment="1">
      <alignment wrapText="1"/>
    </xf>
    <xf numFmtId="165" fontId="6" fillId="0" borderId="0" xfId="1" applyNumberFormat="1" applyFont="1"/>
    <xf numFmtId="0" fontId="11" fillId="2" borderId="3" xfId="0" applyFont="1" applyFill="1" applyBorder="1" applyAlignment="1">
      <alignment horizontal="left" wrapText="1"/>
    </xf>
    <xf numFmtId="3" fontId="5" fillId="2" borderId="3" xfId="1" applyNumberFormat="1" applyFont="1" applyFill="1" applyBorder="1" applyAlignment="1">
      <alignment horizontal="center"/>
    </xf>
    <xf numFmtId="0" fontId="9" fillId="2" borderId="4" xfId="2" applyFont="1" applyFill="1" applyBorder="1" applyAlignment="1">
      <alignment horizontal="center"/>
    </xf>
    <xf numFmtId="3" fontId="6" fillId="2" borderId="4" xfId="1" applyNumberFormat="1" applyFont="1" applyFill="1" applyBorder="1"/>
    <xf numFmtId="0" fontId="10" fillId="2" borderId="3" xfId="1" applyFont="1" applyFill="1" applyBorder="1" applyAlignment="1">
      <alignment horizontal="center" vertical="center"/>
    </xf>
    <xf numFmtId="167" fontId="5" fillId="2" borderId="3" xfId="0" applyNumberFormat="1" applyFont="1" applyFill="1" applyBorder="1" applyAlignment="1">
      <alignment horizontal="center" vertical="center"/>
    </xf>
    <xf numFmtId="0" fontId="11" fillId="2" borderId="3" xfId="3" applyFont="1" applyFill="1" applyBorder="1" applyAlignment="1">
      <alignment vertical="top" wrapText="1"/>
    </xf>
    <xf numFmtId="0" fontId="6" fillId="2" borderId="3" xfId="1" applyFont="1" applyFill="1" applyBorder="1" applyAlignment="1">
      <alignment horizontal="center"/>
    </xf>
    <xf numFmtId="0" fontId="11" fillId="2" borderId="3" xfId="3" applyFont="1" applyFill="1" applyBorder="1" applyAlignment="1">
      <alignment vertical="top"/>
    </xf>
    <xf numFmtId="0" fontId="5" fillId="2" borderId="3" xfId="0" applyFont="1" applyFill="1" applyBorder="1" applyAlignment="1">
      <alignment horizontal="left"/>
    </xf>
    <xf numFmtId="0" fontId="6" fillId="2" borderId="3" xfId="0" applyFont="1" applyFill="1" applyBorder="1"/>
    <xf numFmtId="0" fontId="9" fillId="2" borderId="3" xfId="3" applyFont="1" applyFill="1" applyBorder="1" applyAlignment="1">
      <alignment horizontal="center"/>
    </xf>
    <xf numFmtId="167" fontId="6" fillId="2" borderId="3" xfId="0" applyNumberFormat="1" applyFont="1" applyFill="1" applyBorder="1"/>
    <xf numFmtId="0" fontId="11" fillId="2" borderId="3" xfId="2" applyFont="1" applyFill="1" applyBorder="1"/>
    <xf numFmtId="3" fontId="5" fillId="2" borderId="0" xfId="0" applyNumberFormat="1" applyFont="1" applyFill="1" applyAlignment="1">
      <alignment horizontal="center"/>
    </xf>
    <xf numFmtId="0" fontId="16" fillId="2" borderId="0" xfId="0" applyFont="1" applyFill="1"/>
    <xf numFmtId="0" fontId="6" fillId="2" borderId="0" xfId="1" applyFont="1" applyFill="1" applyBorder="1" applyAlignment="1">
      <alignment horizontal="center"/>
    </xf>
    <xf numFmtId="0" fontId="11" fillId="2" borderId="0" xfId="0" applyFont="1" applyFill="1" applyBorder="1"/>
    <xf numFmtId="0" fontId="11" fillId="2" borderId="0" xfId="0" applyFont="1" applyFill="1" applyBorder="1" applyAlignment="1">
      <alignment horizontal="center"/>
    </xf>
    <xf numFmtId="3" fontId="11" fillId="2" borderId="0" xfId="0" applyNumberFormat="1" applyFont="1" applyFill="1" applyBorder="1" applyAlignment="1">
      <alignment horizontal="center"/>
    </xf>
    <xf numFmtId="0" fontId="5" fillId="2" borderId="0" xfId="1" applyFont="1" applyFill="1" applyBorder="1" applyAlignment="1">
      <alignment horizontal="center"/>
    </xf>
    <xf numFmtId="165" fontId="5" fillId="2" borderId="0" xfId="0" applyNumberFormat="1" applyFont="1" applyFill="1" applyBorder="1" applyAlignment="1">
      <alignment horizontal="center"/>
    </xf>
    <xf numFmtId="3" fontId="5" fillId="2" borderId="0" xfId="0" applyNumberFormat="1" applyFont="1" applyFill="1" applyBorder="1" applyAlignment="1">
      <alignment horizontal="center"/>
    </xf>
    <xf numFmtId="2" fontId="5" fillId="2" borderId="0" xfId="1" applyNumberFormat="1" applyFont="1" applyFill="1" applyBorder="1" applyAlignment="1">
      <alignment horizontal="center"/>
    </xf>
    <xf numFmtId="167" fontId="5" fillId="2" borderId="0" xfId="0" applyNumberFormat="1" applyFont="1" applyFill="1" applyBorder="1" applyAlignment="1">
      <alignment horizontal="center" vertical="center"/>
    </xf>
    <xf numFmtId="0" fontId="6" fillId="0" borderId="3" xfId="0" applyFont="1" applyBorder="1"/>
    <xf numFmtId="0" fontId="3" fillId="2" borderId="2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 2 12" xfId="2" xr:uid="{00000000-0005-0000-0000-000002000000}"/>
    <cellStyle name="Обычный 3 2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88"/>
  <sheetViews>
    <sheetView tabSelected="1" topLeftCell="B1" zoomScale="87" zoomScaleNormal="87" workbookViewId="0">
      <pane ySplit="3" topLeftCell="A4" activePane="bottomLeft" state="frozen"/>
      <selection pane="bottomLeft" activeCell="H14" sqref="H14"/>
    </sheetView>
  </sheetViews>
  <sheetFormatPr defaultColWidth="9.140625" defaultRowHeight="15.75" x14ac:dyDescent="0.25"/>
  <cols>
    <col min="1" max="1" width="7.140625" style="44" customWidth="1"/>
    <col min="2" max="2" width="45.7109375" style="44" customWidth="1"/>
    <col min="3" max="3" width="14.85546875" style="44" customWidth="1"/>
    <col min="4" max="4" width="12.7109375" style="16" customWidth="1"/>
    <col min="5" max="5" width="11.85546875" style="16" customWidth="1"/>
    <col min="6" max="8" width="14.85546875" style="16" customWidth="1"/>
    <col min="9" max="9" width="12.140625" style="71" customWidth="1"/>
    <col min="10" max="12" width="13.42578125" style="3" customWidth="1"/>
    <col min="13" max="16384" width="9.140625" style="3"/>
  </cols>
  <sheetData>
    <row r="1" spans="1:25" ht="33.75" customHeight="1" x14ac:dyDescent="0.25">
      <c r="A1" s="85" t="s">
        <v>192</v>
      </c>
      <c r="B1" s="86"/>
      <c r="C1" s="86"/>
      <c r="D1" s="86"/>
      <c r="E1" s="86"/>
      <c r="F1" s="86"/>
      <c r="G1" s="86"/>
      <c r="H1" s="17"/>
      <c r="I1" s="17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.75" x14ac:dyDescent="0.25">
      <c r="A2" s="83"/>
      <c r="B2" s="84"/>
      <c r="C2" s="84"/>
      <c r="D2" s="84"/>
      <c r="E2" s="84"/>
      <c r="F2" s="84"/>
      <c r="G2" s="84"/>
      <c r="H2" s="84"/>
      <c r="I2" s="84"/>
      <c r="J2" s="4"/>
      <c r="K2" s="4"/>
      <c r="L2" s="4"/>
      <c r="M2" s="4"/>
      <c r="N2" s="4"/>
    </row>
    <row r="3" spans="1:25" s="6" customFormat="1" ht="81.75" customHeight="1" x14ac:dyDescent="0.25">
      <c r="A3" s="27" t="s">
        <v>0</v>
      </c>
      <c r="B3" s="27" t="s">
        <v>1</v>
      </c>
      <c r="C3" s="27" t="s">
        <v>2</v>
      </c>
      <c r="D3" s="27" t="s">
        <v>3</v>
      </c>
      <c r="E3" s="27" t="s">
        <v>28</v>
      </c>
      <c r="F3" s="14" t="s">
        <v>29</v>
      </c>
      <c r="G3" s="14" t="s">
        <v>130</v>
      </c>
      <c r="H3" s="18" t="s">
        <v>30</v>
      </c>
      <c r="I3" s="18" t="s">
        <v>31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5" x14ac:dyDescent="0.25">
      <c r="A4" s="28"/>
      <c r="B4" s="59" t="s">
        <v>14</v>
      </c>
      <c r="C4" s="28"/>
      <c r="D4" s="15"/>
      <c r="E4" s="15"/>
      <c r="F4" s="15"/>
      <c r="G4" s="15"/>
      <c r="H4" s="15"/>
      <c r="I4" s="60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5" x14ac:dyDescent="0.25">
      <c r="A5" s="61">
        <v>1</v>
      </c>
      <c r="B5" s="46" t="s">
        <v>15</v>
      </c>
      <c r="C5" s="12">
        <v>30.753</v>
      </c>
      <c r="D5" s="29">
        <v>120</v>
      </c>
      <c r="E5" s="29">
        <v>110</v>
      </c>
      <c r="F5" s="19">
        <f>375*1.73*110*0.8/1000</f>
        <v>57.09</v>
      </c>
      <c r="G5" s="53">
        <v>1097818</v>
      </c>
      <c r="H5" s="19">
        <f>G5/744/1000</f>
        <v>1.4755618279569891</v>
      </c>
      <c r="I5" s="62">
        <f>(F5-H5)*0.6</f>
        <v>33.368662903225811</v>
      </c>
      <c r="J5" s="56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5" x14ac:dyDescent="0.25">
      <c r="A6" s="61">
        <v>2</v>
      </c>
      <c r="B6" s="46" t="s">
        <v>16</v>
      </c>
      <c r="C6" s="12">
        <v>8.6999999999999993</v>
      </c>
      <c r="D6" s="29">
        <v>120</v>
      </c>
      <c r="E6" s="29">
        <v>110</v>
      </c>
      <c r="F6" s="19">
        <f>375*1.73*110*0.8/1000</f>
        <v>57.09</v>
      </c>
      <c r="G6" s="53">
        <v>662930</v>
      </c>
      <c r="H6" s="19">
        <f t="shared" ref="H6:H65" si="0">G6/744/1000</f>
        <v>0.8910349462365591</v>
      </c>
      <c r="I6" s="62">
        <f t="shared" ref="I6:I22" si="1">(F6-H6)*0.6</f>
        <v>33.719379032258068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5" x14ac:dyDescent="0.25">
      <c r="A7" s="61">
        <v>3</v>
      </c>
      <c r="B7" s="46" t="s">
        <v>17</v>
      </c>
      <c r="C7" s="30">
        <v>3.64</v>
      </c>
      <c r="D7" s="11" t="s">
        <v>27</v>
      </c>
      <c r="E7" s="29">
        <v>110</v>
      </c>
      <c r="F7" s="19">
        <f t="shared" ref="F7:F12" si="2">450*1.73*110*0.8/1000</f>
        <v>68.507999999999996</v>
      </c>
      <c r="G7" s="53">
        <v>2624907</v>
      </c>
      <c r="H7" s="19">
        <f t="shared" si="0"/>
        <v>3.5281008064516128</v>
      </c>
      <c r="I7" s="62">
        <f t="shared" si="1"/>
        <v>38.987939516129025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5" x14ac:dyDescent="0.25">
      <c r="A8" s="61">
        <v>4</v>
      </c>
      <c r="B8" s="46" t="s">
        <v>18</v>
      </c>
      <c r="C8" s="30">
        <v>3.64</v>
      </c>
      <c r="D8" s="11" t="s">
        <v>27</v>
      </c>
      <c r="E8" s="29">
        <v>110</v>
      </c>
      <c r="F8" s="19">
        <f t="shared" si="2"/>
        <v>68.507999999999996</v>
      </c>
      <c r="G8" s="53">
        <v>2253780</v>
      </c>
      <c r="H8" s="19">
        <f t="shared" si="0"/>
        <v>3.0292741935483871</v>
      </c>
      <c r="I8" s="62">
        <f t="shared" si="1"/>
        <v>39.287235483870965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5" x14ac:dyDescent="0.25">
      <c r="A9" s="61">
        <v>5</v>
      </c>
      <c r="B9" s="46" t="s">
        <v>19</v>
      </c>
      <c r="C9" s="52">
        <v>11</v>
      </c>
      <c r="D9" s="11">
        <v>150</v>
      </c>
      <c r="E9" s="29">
        <v>110</v>
      </c>
      <c r="F9" s="19">
        <f t="shared" si="2"/>
        <v>68.507999999999996</v>
      </c>
      <c r="G9" s="53">
        <v>7644800</v>
      </c>
      <c r="H9" s="19">
        <f t="shared" si="0"/>
        <v>10.275268817204301</v>
      </c>
      <c r="I9" s="62">
        <f>(F9-H9)*0.6</f>
        <v>34.939638709677418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5" x14ac:dyDescent="0.25">
      <c r="A10" s="61">
        <v>6</v>
      </c>
      <c r="B10" s="46" t="s">
        <v>20</v>
      </c>
      <c r="C10" s="12">
        <v>11</v>
      </c>
      <c r="D10" s="11">
        <v>150</v>
      </c>
      <c r="E10" s="29">
        <v>110</v>
      </c>
      <c r="F10" s="19">
        <f t="shared" si="2"/>
        <v>68.507999999999996</v>
      </c>
      <c r="G10" s="53">
        <v>9226990</v>
      </c>
      <c r="H10" s="19">
        <f t="shared" si="0"/>
        <v>12.401868279569893</v>
      </c>
      <c r="I10" s="62">
        <f t="shared" si="1"/>
        <v>33.663679032258059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5" x14ac:dyDescent="0.25">
      <c r="A11" s="61">
        <v>7</v>
      </c>
      <c r="B11" s="46" t="s">
        <v>21</v>
      </c>
      <c r="C11" s="30">
        <v>1.96</v>
      </c>
      <c r="D11" s="11" t="s">
        <v>27</v>
      </c>
      <c r="E11" s="29">
        <v>110</v>
      </c>
      <c r="F11" s="19">
        <f t="shared" si="2"/>
        <v>68.507999999999996</v>
      </c>
      <c r="G11" s="53">
        <v>2143814</v>
      </c>
      <c r="H11" s="19">
        <f t="shared" si="0"/>
        <v>2.8814704301075267</v>
      </c>
      <c r="I11" s="62">
        <f t="shared" si="1"/>
        <v>39.375917741935481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5" x14ac:dyDescent="0.25">
      <c r="A12" s="61">
        <v>8</v>
      </c>
      <c r="B12" s="46" t="s">
        <v>22</v>
      </c>
      <c r="C12" s="30">
        <v>5.8</v>
      </c>
      <c r="D12" s="11" t="s">
        <v>27</v>
      </c>
      <c r="E12" s="29">
        <v>110</v>
      </c>
      <c r="F12" s="19">
        <f t="shared" si="2"/>
        <v>68.507999999999996</v>
      </c>
      <c r="G12" s="53">
        <v>738462</v>
      </c>
      <c r="H12" s="19">
        <f t="shared" si="0"/>
        <v>0.99255645161290318</v>
      </c>
      <c r="I12" s="62">
        <f t="shared" si="1"/>
        <v>40.509266129032255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5" x14ac:dyDescent="0.25">
      <c r="A13" s="61">
        <v>9</v>
      </c>
      <c r="B13" s="46" t="s">
        <v>23</v>
      </c>
      <c r="C13" s="12">
        <v>2.6539999999999999</v>
      </c>
      <c r="D13" s="11">
        <v>70</v>
      </c>
      <c r="E13" s="29">
        <v>110</v>
      </c>
      <c r="F13" s="19">
        <f>265*1.73*110*0.8/1000</f>
        <v>40.343600000000009</v>
      </c>
      <c r="G13" s="53">
        <v>940720</v>
      </c>
      <c r="H13" s="19">
        <f t="shared" si="0"/>
        <v>1.2644086021505376</v>
      </c>
      <c r="I13" s="62">
        <f t="shared" si="1"/>
        <v>23.447514838709683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5" x14ac:dyDescent="0.25">
      <c r="A14" s="61">
        <v>10</v>
      </c>
      <c r="B14" s="46" t="s">
        <v>24</v>
      </c>
      <c r="C14" s="12">
        <v>2.6539999999999999</v>
      </c>
      <c r="D14" s="11">
        <v>70</v>
      </c>
      <c r="E14" s="29">
        <v>110</v>
      </c>
      <c r="F14" s="19">
        <f>265*1.73*110*0.8/1000</f>
        <v>40.343600000000009</v>
      </c>
      <c r="G14" s="53">
        <v>1383360</v>
      </c>
      <c r="H14" s="19">
        <f t="shared" si="0"/>
        <v>1.8593548387096772</v>
      </c>
      <c r="I14" s="62">
        <f t="shared" si="1"/>
        <v>23.090547096774198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5" x14ac:dyDescent="0.25">
      <c r="A15" s="61">
        <v>11</v>
      </c>
      <c r="B15" s="46" t="s">
        <v>25</v>
      </c>
      <c r="C15" s="12">
        <v>6.8049999999999997</v>
      </c>
      <c r="D15" s="11">
        <v>120</v>
      </c>
      <c r="E15" s="29">
        <v>110</v>
      </c>
      <c r="F15" s="19">
        <f>375*1.73*110*0.8/1000</f>
        <v>57.09</v>
      </c>
      <c r="G15" s="53">
        <v>3456658</v>
      </c>
      <c r="H15" s="19">
        <f>G15/744/1000</f>
        <v>4.6460456989247314</v>
      </c>
      <c r="I15" s="62">
        <f>(F15-H15)*0.6</f>
        <v>31.466372580645164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5" x14ac:dyDescent="0.25">
      <c r="A16" s="61">
        <v>12</v>
      </c>
      <c r="B16" s="46" t="s">
        <v>26</v>
      </c>
      <c r="C16" s="12">
        <v>6.8049999999999997</v>
      </c>
      <c r="D16" s="11">
        <v>150</v>
      </c>
      <c r="E16" s="29">
        <v>110</v>
      </c>
      <c r="F16" s="19">
        <f>450*1.73*110*0.8/1000</f>
        <v>68.507999999999996</v>
      </c>
      <c r="G16" s="53">
        <v>3343155</v>
      </c>
      <c r="H16" s="19">
        <f t="shared" si="0"/>
        <v>4.493487903225807</v>
      </c>
      <c r="I16" s="62">
        <f t="shared" si="1"/>
        <v>38.40870725806451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x14ac:dyDescent="0.25">
      <c r="A17" s="61">
        <v>13</v>
      </c>
      <c r="B17" s="47" t="s">
        <v>32</v>
      </c>
      <c r="C17" s="31">
        <v>155.4</v>
      </c>
      <c r="D17" s="32">
        <v>120</v>
      </c>
      <c r="E17" s="29">
        <v>110</v>
      </c>
      <c r="F17" s="19">
        <f>375*1.73*110*0.8/1000</f>
        <v>57.09</v>
      </c>
      <c r="G17" s="53">
        <v>3313130</v>
      </c>
      <c r="H17" s="19">
        <f t="shared" si="0"/>
        <v>4.4531317204301075</v>
      </c>
      <c r="I17" s="62">
        <f t="shared" si="1"/>
        <v>31.582120967741936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x14ac:dyDescent="0.25">
      <c r="A18" s="61">
        <v>14</v>
      </c>
      <c r="B18" s="47" t="s">
        <v>33</v>
      </c>
      <c r="C18" s="33">
        <v>57</v>
      </c>
      <c r="D18" s="32">
        <v>95</v>
      </c>
      <c r="E18" s="29">
        <v>110</v>
      </c>
      <c r="F18" s="19">
        <f>330*1.73*110*0.7/1000</f>
        <v>43.959299999999999</v>
      </c>
      <c r="G18" s="53">
        <v>2488702</v>
      </c>
      <c r="H18" s="19">
        <f t="shared" si="0"/>
        <v>3.3450295698924735</v>
      </c>
      <c r="I18" s="62">
        <f t="shared" si="1"/>
        <v>24.368562258064514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x14ac:dyDescent="0.25">
      <c r="A19" s="61">
        <v>15</v>
      </c>
      <c r="B19" s="47" t="s">
        <v>34</v>
      </c>
      <c r="C19" s="31">
        <v>2.8</v>
      </c>
      <c r="D19" s="32">
        <v>150</v>
      </c>
      <c r="E19" s="29">
        <v>110</v>
      </c>
      <c r="F19" s="19">
        <f>450*1.73*110*0.64/1000</f>
        <v>54.806400000000004</v>
      </c>
      <c r="G19" s="53">
        <v>7242550</v>
      </c>
      <c r="H19" s="19">
        <f t="shared" si="0"/>
        <v>9.7346102150537632</v>
      </c>
      <c r="I19" s="62">
        <f t="shared" si="1"/>
        <v>27.043073870967742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x14ac:dyDescent="0.25">
      <c r="A20" s="61">
        <v>16</v>
      </c>
      <c r="B20" s="47" t="s">
        <v>35</v>
      </c>
      <c r="C20" s="31">
        <v>2.8</v>
      </c>
      <c r="D20" s="32">
        <v>150</v>
      </c>
      <c r="E20" s="29">
        <v>110</v>
      </c>
      <c r="F20" s="19">
        <f>450*1.73*110*0.64/1000</f>
        <v>54.806400000000004</v>
      </c>
      <c r="G20" s="53">
        <v>7902048</v>
      </c>
      <c r="H20" s="19">
        <f t="shared" si="0"/>
        <v>10.621032258064517</v>
      </c>
      <c r="I20" s="62">
        <f>(F20-H20)*0.6</f>
        <v>26.511220645161291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x14ac:dyDescent="0.25">
      <c r="A21" s="61">
        <v>17</v>
      </c>
      <c r="B21" s="47" t="s">
        <v>36</v>
      </c>
      <c r="C21" s="31">
        <v>3.2</v>
      </c>
      <c r="D21" s="32">
        <v>300</v>
      </c>
      <c r="E21" s="29">
        <v>110</v>
      </c>
      <c r="F21" s="19">
        <f t="shared" ref="F21:F22" si="3">690*1.73*110*0.64/1000</f>
        <v>84.036479999999997</v>
      </c>
      <c r="G21" s="53">
        <v>9628951</v>
      </c>
      <c r="H21" s="19">
        <f t="shared" si="0"/>
        <v>12.942138440860216</v>
      </c>
      <c r="I21" s="62">
        <f t="shared" si="1"/>
        <v>42.656604935483863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x14ac:dyDescent="0.25">
      <c r="A22" s="61">
        <v>18</v>
      </c>
      <c r="B22" s="47" t="s">
        <v>37</v>
      </c>
      <c r="C22" s="31">
        <v>3.2</v>
      </c>
      <c r="D22" s="32">
        <v>300</v>
      </c>
      <c r="E22" s="29">
        <v>110</v>
      </c>
      <c r="F22" s="19">
        <f t="shared" si="3"/>
        <v>84.036479999999997</v>
      </c>
      <c r="G22" s="53">
        <v>12965647</v>
      </c>
      <c r="H22" s="19">
        <f t="shared" si="0"/>
        <v>17.42694489247312</v>
      </c>
      <c r="I22" s="62">
        <f t="shared" si="1"/>
        <v>39.965721064516124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x14ac:dyDescent="0.25">
      <c r="A23" s="61"/>
      <c r="B23" s="34" t="s">
        <v>4</v>
      </c>
      <c r="C23" s="34"/>
      <c r="D23" s="12"/>
      <c r="E23" s="12"/>
      <c r="F23" s="19"/>
      <c r="G23" s="53"/>
      <c r="H23" s="12"/>
      <c r="I23" s="58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x14ac:dyDescent="0.25">
      <c r="A24" s="61">
        <v>19</v>
      </c>
      <c r="B24" s="63" t="s">
        <v>5</v>
      </c>
      <c r="C24" s="35">
        <v>4.5250000000000004</v>
      </c>
      <c r="D24" s="12">
        <v>95</v>
      </c>
      <c r="E24" s="12">
        <v>35</v>
      </c>
      <c r="F24" s="7">
        <f>330*1.73*35*0.8/1000</f>
        <v>15.985200000000001</v>
      </c>
      <c r="G24" s="53">
        <v>19600</v>
      </c>
      <c r="H24" s="20">
        <f t="shared" si="0"/>
        <v>2.6344086021505377E-2</v>
      </c>
      <c r="I24" s="62">
        <f t="shared" ref="I24:I65" si="4">(F24-H24)*0.6</f>
        <v>9.575313548387097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x14ac:dyDescent="0.25">
      <c r="A25" s="61">
        <v>20</v>
      </c>
      <c r="B25" s="46" t="s">
        <v>38</v>
      </c>
      <c r="C25" s="36">
        <f>3.07+3.6</f>
        <v>6.67</v>
      </c>
      <c r="D25" s="37">
        <v>95</v>
      </c>
      <c r="E25" s="38">
        <v>35</v>
      </c>
      <c r="F25" s="7">
        <f>330*1.73*35*0.8/1000</f>
        <v>15.985200000000001</v>
      </c>
      <c r="G25" s="58">
        <v>924280</v>
      </c>
      <c r="H25" s="13">
        <f t="shared" si="0"/>
        <v>1.2423118279569891</v>
      </c>
      <c r="I25" s="62">
        <f t="shared" si="4"/>
        <v>8.845732903225807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x14ac:dyDescent="0.25">
      <c r="A26" s="61">
        <v>21</v>
      </c>
      <c r="B26" s="46" t="s">
        <v>6</v>
      </c>
      <c r="C26" s="36">
        <v>1.6</v>
      </c>
      <c r="D26" s="12">
        <v>95</v>
      </c>
      <c r="E26" s="12">
        <v>35</v>
      </c>
      <c r="F26" s="7">
        <f>330*1.73*35*0.8/1000</f>
        <v>15.985200000000001</v>
      </c>
      <c r="G26" s="53">
        <v>345520</v>
      </c>
      <c r="H26" s="20">
        <f t="shared" si="0"/>
        <v>0.46440860215053764</v>
      </c>
      <c r="I26" s="62">
        <f t="shared" si="4"/>
        <v>9.3124748387096776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x14ac:dyDescent="0.25">
      <c r="A27" s="61">
        <v>22</v>
      </c>
      <c r="B27" s="65" t="s">
        <v>7</v>
      </c>
      <c r="C27" s="35">
        <v>6.4</v>
      </c>
      <c r="D27" s="12">
        <v>120</v>
      </c>
      <c r="E27" s="12">
        <v>35</v>
      </c>
      <c r="F27" s="7">
        <f>375*1.73*35*0.8/1000</f>
        <v>18.164999999999999</v>
      </c>
      <c r="G27" s="53">
        <v>0</v>
      </c>
      <c r="H27" s="20">
        <f t="shared" si="0"/>
        <v>0</v>
      </c>
      <c r="I27" s="62">
        <f t="shared" si="4"/>
        <v>10.898999999999999</v>
      </c>
    </row>
    <row r="28" spans="1:23" x14ac:dyDescent="0.25">
      <c r="A28" s="61">
        <v>23</v>
      </c>
      <c r="B28" s="65" t="s">
        <v>8</v>
      </c>
      <c r="C28" s="35">
        <v>6.4</v>
      </c>
      <c r="D28" s="12">
        <v>120</v>
      </c>
      <c r="E28" s="12">
        <v>35</v>
      </c>
      <c r="F28" s="7">
        <f>375*1.73*35*0.8/1000</f>
        <v>18.164999999999999</v>
      </c>
      <c r="G28" s="53">
        <v>0</v>
      </c>
      <c r="H28" s="20">
        <f t="shared" si="0"/>
        <v>0</v>
      </c>
      <c r="I28" s="62">
        <f t="shared" si="4"/>
        <v>10.898999999999999</v>
      </c>
    </row>
    <row r="29" spans="1:23" x14ac:dyDescent="0.25">
      <c r="A29" s="61">
        <v>24</v>
      </c>
      <c r="B29" s="63" t="s">
        <v>9</v>
      </c>
      <c r="C29" s="35">
        <v>50.6</v>
      </c>
      <c r="D29" s="12">
        <v>95</v>
      </c>
      <c r="E29" s="12">
        <v>35</v>
      </c>
      <c r="F29" s="7">
        <f>330*1.73*35*0.8/1000</f>
        <v>15.985200000000001</v>
      </c>
      <c r="G29" s="58">
        <v>3250870</v>
      </c>
      <c r="H29" s="13">
        <f t="shared" si="0"/>
        <v>4.3694489247311834</v>
      </c>
      <c r="I29" s="62">
        <f t="shared" si="4"/>
        <v>6.9694506451612908</v>
      </c>
    </row>
    <row r="30" spans="1:23" x14ac:dyDescent="0.25">
      <c r="A30" s="61">
        <v>25</v>
      </c>
      <c r="B30" s="63" t="s">
        <v>10</v>
      </c>
      <c r="C30" s="35">
        <v>31.975000000000001</v>
      </c>
      <c r="D30" s="12">
        <v>95</v>
      </c>
      <c r="E30" s="12">
        <v>35</v>
      </c>
      <c r="F30" s="7">
        <f>330*1.73*35*0.8/1000</f>
        <v>15.985200000000001</v>
      </c>
      <c r="G30" s="26">
        <v>848044</v>
      </c>
      <c r="H30" s="20">
        <f t="shared" si="0"/>
        <v>1.1398440860215053</v>
      </c>
      <c r="I30" s="62">
        <f t="shared" si="4"/>
        <v>8.907213548387098</v>
      </c>
    </row>
    <row r="31" spans="1:23" x14ac:dyDescent="0.25">
      <c r="A31" s="61">
        <v>26</v>
      </c>
      <c r="B31" s="46" t="s">
        <v>11</v>
      </c>
      <c r="C31" s="35">
        <v>6.8</v>
      </c>
      <c r="D31" s="12">
        <v>95</v>
      </c>
      <c r="E31" s="12">
        <v>35</v>
      </c>
      <c r="F31" s="7">
        <f>330*1.73*35*0.8/1000</f>
        <v>15.985200000000001</v>
      </c>
      <c r="G31" s="26">
        <v>269220</v>
      </c>
      <c r="H31" s="20">
        <f t="shared" si="0"/>
        <v>0.36185483870967744</v>
      </c>
      <c r="I31" s="62">
        <f t="shared" si="4"/>
        <v>9.3740070967741946</v>
      </c>
    </row>
    <row r="32" spans="1:23" x14ac:dyDescent="0.25">
      <c r="A32" s="61">
        <v>27</v>
      </c>
      <c r="B32" s="46" t="s">
        <v>12</v>
      </c>
      <c r="C32" s="35">
        <v>6.8</v>
      </c>
      <c r="D32" s="12">
        <v>95</v>
      </c>
      <c r="E32" s="12">
        <v>35</v>
      </c>
      <c r="F32" s="7">
        <f>330*1.73*35*0.8/1000</f>
        <v>15.985200000000001</v>
      </c>
      <c r="G32" s="26">
        <v>1612800</v>
      </c>
      <c r="H32" s="20">
        <f t="shared" si="0"/>
        <v>2.1677419354838707</v>
      </c>
      <c r="I32" s="62">
        <f t="shared" si="4"/>
        <v>8.2904748387096774</v>
      </c>
    </row>
    <row r="33" spans="1:23" x14ac:dyDescent="0.25">
      <c r="A33" s="61">
        <v>28</v>
      </c>
      <c r="B33" s="46" t="s">
        <v>13</v>
      </c>
      <c r="C33" s="35">
        <v>2.08</v>
      </c>
      <c r="D33" s="12">
        <v>95</v>
      </c>
      <c r="E33" s="12">
        <v>35</v>
      </c>
      <c r="F33" s="7">
        <f>330*1.73*35*0.8/1000</f>
        <v>15.985200000000001</v>
      </c>
      <c r="G33" s="26">
        <v>2297400</v>
      </c>
      <c r="H33" s="13">
        <f t="shared" si="0"/>
        <v>3.0879032258064516</v>
      </c>
      <c r="I33" s="62">
        <f t="shared" si="4"/>
        <v>7.7383780645161293</v>
      </c>
    </row>
    <row r="34" spans="1:23" x14ac:dyDescent="0.25">
      <c r="A34" s="61">
        <v>29</v>
      </c>
      <c r="B34" s="46" t="s">
        <v>39</v>
      </c>
      <c r="C34" s="35">
        <v>2.08</v>
      </c>
      <c r="D34" s="37">
        <v>95</v>
      </c>
      <c r="E34" s="12">
        <v>35</v>
      </c>
      <c r="F34" s="7">
        <f t="shared" ref="F34:F35" si="5">330*1.73*35*0.8/1000</f>
        <v>15.985200000000001</v>
      </c>
      <c r="G34" s="26">
        <v>3127320</v>
      </c>
      <c r="H34" s="20">
        <f t="shared" si="0"/>
        <v>4.2033870967741933</v>
      </c>
      <c r="I34" s="62">
        <f t="shared" si="4"/>
        <v>7.0690877419354843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x14ac:dyDescent="0.25">
      <c r="A35" s="61">
        <v>30</v>
      </c>
      <c r="B35" s="46" t="s">
        <v>40</v>
      </c>
      <c r="C35" s="39">
        <v>2.2000000000000002</v>
      </c>
      <c r="D35" s="37">
        <v>95</v>
      </c>
      <c r="E35" s="12">
        <v>35</v>
      </c>
      <c r="F35" s="7">
        <f t="shared" si="5"/>
        <v>15.985200000000001</v>
      </c>
      <c r="G35" s="26">
        <v>0</v>
      </c>
      <c r="H35" s="20">
        <f t="shared" si="0"/>
        <v>0</v>
      </c>
      <c r="I35" s="62">
        <f t="shared" si="4"/>
        <v>9.5911200000000001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x14ac:dyDescent="0.25">
      <c r="A36" s="61">
        <v>31</v>
      </c>
      <c r="B36" s="46" t="s">
        <v>155</v>
      </c>
      <c r="C36" s="36">
        <v>2.3199999999999998</v>
      </c>
      <c r="D36" s="37">
        <v>95</v>
      </c>
      <c r="E36" s="12">
        <v>35</v>
      </c>
      <c r="F36" s="7">
        <f>330*1.73*35*0.8/1000</f>
        <v>15.985200000000001</v>
      </c>
      <c r="G36" s="26">
        <v>3984</v>
      </c>
      <c r="H36" s="13">
        <f t="shared" si="0"/>
        <v>5.354838709677419E-3</v>
      </c>
      <c r="I36" s="62">
        <f t="shared" si="4"/>
        <v>9.5879070967741935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x14ac:dyDescent="0.25">
      <c r="A37" s="61">
        <v>32</v>
      </c>
      <c r="B37" s="46" t="s">
        <v>41</v>
      </c>
      <c r="C37" s="40">
        <v>9.6</v>
      </c>
      <c r="D37" s="37">
        <v>120</v>
      </c>
      <c r="E37" s="12">
        <v>35</v>
      </c>
      <c r="F37" s="7">
        <f>375*1.73*35*0.8/1000</f>
        <v>18.164999999999999</v>
      </c>
      <c r="G37" s="26">
        <v>429240</v>
      </c>
      <c r="H37" s="20">
        <f t="shared" si="0"/>
        <v>0.57693548387096771</v>
      </c>
      <c r="I37" s="62">
        <f t="shared" si="4"/>
        <v>10.552838709677419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x14ac:dyDescent="0.25">
      <c r="A38" s="61">
        <v>33</v>
      </c>
      <c r="B38" s="45" t="s">
        <v>42</v>
      </c>
      <c r="C38" s="35">
        <v>8.2899999999999991</v>
      </c>
      <c r="D38" s="37">
        <v>120</v>
      </c>
      <c r="E38" s="12">
        <v>35</v>
      </c>
      <c r="F38" s="7">
        <f>375*1.73*35*0.8/1000</f>
        <v>18.164999999999999</v>
      </c>
      <c r="G38" s="26">
        <v>2020410</v>
      </c>
      <c r="H38" s="20">
        <f t="shared" si="0"/>
        <v>2.7156048387096776</v>
      </c>
      <c r="I38" s="62">
        <f t="shared" si="4"/>
        <v>9.2696370967741935</v>
      </c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x14ac:dyDescent="0.25">
      <c r="A39" s="61">
        <v>34</v>
      </c>
      <c r="B39" s="45" t="s">
        <v>43</v>
      </c>
      <c r="C39" s="35">
        <v>11.18</v>
      </c>
      <c r="D39" s="37">
        <v>95</v>
      </c>
      <c r="E39" s="12">
        <v>35</v>
      </c>
      <c r="F39" s="7">
        <f>330*1.73*35*0.8/1000</f>
        <v>15.985200000000001</v>
      </c>
      <c r="G39" s="26">
        <v>5733224</v>
      </c>
      <c r="H39" s="20">
        <f t="shared" si="0"/>
        <v>7.7059462365591402</v>
      </c>
      <c r="I39" s="62">
        <f t="shared" si="4"/>
        <v>4.9675522580645159</v>
      </c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x14ac:dyDescent="0.25">
      <c r="A40" s="61">
        <v>35</v>
      </c>
      <c r="B40" s="45" t="s">
        <v>44</v>
      </c>
      <c r="C40" s="35">
        <v>9.83</v>
      </c>
      <c r="D40" s="37">
        <v>120</v>
      </c>
      <c r="E40" s="12">
        <v>35</v>
      </c>
      <c r="F40" s="7">
        <f>375*1.73*35*0.8/1000</f>
        <v>18.164999999999999</v>
      </c>
      <c r="G40" s="26">
        <v>4375613</v>
      </c>
      <c r="H40" s="13">
        <f t="shared" si="0"/>
        <v>5.8812002688172038</v>
      </c>
      <c r="I40" s="62">
        <f t="shared" si="4"/>
        <v>7.3702798387096777</v>
      </c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x14ac:dyDescent="0.25">
      <c r="A41" s="61">
        <v>36</v>
      </c>
      <c r="B41" s="46" t="s">
        <v>45</v>
      </c>
      <c r="C41" s="35">
        <v>25.77</v>
      </c>
      <c r="D41" s="37">
        <v>70</v>
      </c>
      <c r="E41" s="12">
        <v>35</v>
      </c>
      <c r="F41" s="7">
        <f>265*1.73*35*0.8/1000</f>
        <v>12.836600000000001</v>
      </c>
      <c r="G41" s="26">
        <v>447996</v>
      </c>
      <c r="H41" s="20">
        <f t="shared" si="0"/>
        <v>0.60214516129032258</v>
      </c>
      <c r="I41" s="62">
        <f t="shared" si="4"/>
        <v>7.3406729032258058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x14ac:dyDescent="0.25">
      <c r="A42" s="61">
        <v>37</v>
      </c>
      <c r="B42" s="46" t="s">
        <v>46</v>
      </c>
      <c r="C42" s="35">
        <v>2.2280000000000002</v>
      </c>
      <c r="D42" s="37">
        <v>70</v>
      </c>
      <c r="E42" s="12">
        <v>35</v>
      </c>
      <c r="F42" s="7">
        <f>265*1.73*35*0.8/1000</f>
        <v>12.836600000000001</v>
      </c>
      <c r="G42" s="26">
        <v>2100</v>
      </c>
      <c r="H42" s="20">
        <f t="shared" si="0"/>
        <v>2.8225806451612906E-3</v>
      </c>
      <c r="I42" s="62">
        <f t="shared" si="4"/>
        <v>7.7002664516129036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x14ac:dyDescent="0.25">
      <c r="A43" s="61">
        <v>38</v>
      </c>
      <c r="B43" s="46" t="s">
        <v>47</v>
      </c>
      <c r="C43" s="35">
        <v>24.7</v>
      </c>
      <c r="D43" s="37">
        <v>50</v>
      </c>
      <c r="E43" s="12">
        <v>35</v>
      </c>
      <c r="F43" s="7">
        <f>210*1.73*35*0.8/1000</f>
        <v>10.172400000000001</v>
      </c>
      <c r="G43" s="26">
        <v>142667</v>
      </c>
      <c r="H43" s="20">
        <f t="shared" si="0"/>
        <v>0.19175672043010752</v>
      </c>
      <c r="I43" s="62">
        <f t="shared" si="4"/>
        <v>5.9883859677419355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x14ac:dyDescent="0.25">
      <c r="A44" s="61">
        <v>39</v>
      </c>
      <c r="B44" s="46" t="s">
        <v>48</v>
      </c>
      <c r="C44" s="40">
        <v>2.2000000000000002</v>
      </c>
      <c r="D44" s="37">
        <v>95</v>
      </c>
      <c r="E44" s="12">
        <v>35</v>
      </c>
      <c r="F44" s="7">
        <f>330*1.73*35*0.8/1000</f>
        <v>15.985200000000001</v>
      </c>
      <c r="G44" s="26">
        <v>0</v>
      </c>
      <c r="H44" s="13">
        <f t="shared" si="0"/>
        <v>0</v>
      </c>
      <c r="I44" s="62">
        <f t="shared" si="4"/>
        <v>9.5911200000000001</v>
      </c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x14ac:dyDescent="0.25">
      <c r="A45" s="61">
        <v>40</v>
      </c>
      <c r="B45" s="46" t="s">
        <v>49</v>
      </c>
      <c r="C45" s="40">
        <v>44.09</v>
      </c>
      <c r="D45" s="37">
        <v>70</v>
      </c>
      <c r="E45" s="12">
        <v>35</v>
      </c>
      <c r="F45" s="7">
        <f>265*1.73*35*0.8/1000</f>
        <v>12.836600000000001</v>
      </c>
      <c r="G45" s="26">
        <v>210960</v>
      </c>
      <c r="H45" s="20">
        <f t="shared" si="0"/>
        <v>0.28354838709677421</v>
      </c>
      <c r="I45" s="62">
        <f t="shared" si="4"/>
        <v>7.5318309677419357</v>
      </c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x14ac:dyDescent="0.25">
      <c r="A46" s="61">
        <v>41</v>
      </c>
      <c r="B46" s="46" t="s">
        <v>50</v>
      </c>
      <c r="C46" s="40">
        <v>3.2</v>
      </c>
      <c r="D46" s="37">
        <v>70</v>
      </c>
      <c r="E46" s="12">
        <v>35</v>
      </c>
      <c r="F46" s="7">
        <f>265*1.73*35*0.8/1000</f>
        <v>12.836600000000001</v>
      </c>
      <c r="G46" s="26">
        <v>0</v>
      </c>
      <c r="H46" s="20">
        <f t="shared" si="0"/>
        <v>0</v>
      </c>
      <c r="I46" s="62">
        <f t="shared" si="4"/>
        <v>7.7019599999999997</v>
      </c>
    </row>
    <row r="47" spans="1:23" x14ac:dyDescent="0.25">
      <c r="A47" s="61">
        <v>42</v>
      </c>
      <c r="B47" s="45" t="s">
        <v>159</v>
      </c>
      <c r="C47" s="35">
        <v>4.96</v>
      </c>
      <c r="D47" s="37">
        <v>120</v>
      </c>
      <c r="E47" s="12">
        <v>35</v>
      </c>
      <c r="F47" s="7">
        <f>375*1.73*35*0.8/1000</f>
        <v>18.164999999999999</v>
      </c>
      <c r="G47" s="26">
        <v>401672</v>
      </c>
      <c r="H47" s="20">
        <f t="shared" si="0"/>
        <v>0.53988172043010751</v>
      </c>
      <c r="I47" s="62">
        <f t="shared" si="4"/>
        <v>10.575070967741935</v>
      </c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x14ac:dyDescent="0.25">
      <c r="A48" s="61">
        <v>43</v>
      </c>
      <c r="B48" s="45" t="s">
        <v>160</v>
      </c>
      <c r="C48" s="35">
        <v>4.96</v>
      </c>
      <c r="D48" s="37">
        <v>120</v>
      </c>
      <c r="E48" s="12">
        <v>35</v>
      </c>
      <c r="F48" s="7">
        <f>375*1.73*35*0.8/1000</f>
        <v>18.164999999999999</v>
      </c>
      <c r="G48" s="26">
        <v>1393320</v>
      </c>
      <c r="H48" s="20">
        <f t="shared" si="0"/>
        <v>1.872741935483871</v>
      </c>
      <c r="I48" s="62">
        <f t="shared" si="4"/>
        <v>9.7753548387096778</v>
      </c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7.25" customHeight="1" x14ac:dyDescent="0.25">
      <c r="A49" s="61">
        <v>44</v>
      </c>
      <c r="B49" s="46" t="s">
        <v>51</v>
      </c>
      <c r="C49" s="35">
        <v>1.827</v>
      </c>
      <c r="D49" s="37">
        <v>95</v>
      </c>
      <c r="E49" s="12">
        <v>35</v>
      </c>
      <c r="F49" s="7">
        <f>330*1.73*35*0.8/1000</f>
        <v>15.985200000000001</v>
      </c>
      <c r="G49" s="26">
        <v>5193</v>
      </c>
      <c r="H49" s="20">
        <f t="shared" si="0"/>
        <v>6.9798387096774188E-3</v>
      </c>
      <c r="I49" s="62">
        <f t="shared" si="4"/>
        <v>9.5869320967741931</v>
      </c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x14ac:dyDescent="0.25">
      <c r="A50" s="61">
        <v>45</v>
      </c>
      <c r="B50" s="47" t="s">
        <v>52</v>
      </c>
      <c r="C50" s="41">
        <v>71.8</v>
      </c>
      <c r="D50" s="32">
        <v>95</v>
      </c>
      <c r="E50" s="12">
        <v>35</v>
      </c>
      <c r="F50" s="7">
        <f>330*1.73*35*0.8/1000</f>
        <v>15.985200000000001</v>
      </c>
      <c r="G50" s="26">
        <v>528158</v>
      </c>
      <c r="H50" s="13">
        <f t="shared" si="0"/>
        <v>0.70988978494623656</v>
      </c>
      <c r="I50" s="62">
        <f t="shared" si="4"/>
        <v>9.1651861290322589</v>
      </c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x14ac:dyDescent="0.25">
      <c r="A51" s="61">
        <v>46</v>
      </c>
      <c r="B51" s="47" t="s">
        <v>53</v>
      </c>
      <c r="C51" s="41">
        <v>26</v>
      </c>
      <c r="D51" s="32">
        <v>95</v>
      </c>
      <c r="E51" s="12">
        <v>35</v>
      </c>
      <c r="F51" s="7">
        <f t="shared" ref="F51:F53" si="6">330*1.73*35*0.8/1000</f>
        <v>15.985200000000001</v>
      </c>
      <c r="G51" s="26">
        <v>380660</v>
      </c>
      <c r="H51" s="20">
        <f t="shared" si="0"/>
        <v>0.51163978494623652</v>
      </c>
      <c r="I51" s="62">
        <f t="shared" si="4"/>
        <v>9.2841361290322588</v>
      </c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x14ac:dyDescent="0.25">
      <c r="A52" s="61">
        <v>47</v>
      </c>
      <c r="B52" s="47" t="s">
        <v>54</v>
      </c>
      <c r="C52" s="41">
        <v>3.1</v>
      </c>
      <c r="D52" s="32">
        <v>95</v>
      </c>
      <c r="E52" s="12">
        <v>35</v>
      </c>
      <c r="F52" s="7">
        <f t="shared" si="6"/>
        <v>15.985200000000001</v>
      </c>
      <c r="G52" s="26">
        <v>1443246</v>
      </c>
      <c r="H52" s="20">
        <f t="shared" si="0"/>
        <v>1.9398467741935483</v>
      </c>
      <c r="I52" s="62">
        <f t="shared" si="4"/>
        <v>8.4272119354838715</v>
      </c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x14ac:dyDescent="0.25">
      <c r="A53" s="61">
        <v>48</v>
      </c>
      <c r="B53" s="47" t="s">
        <v>55</v>
      </c>
      <c r="C53" s="41">
        <v>3.1</v>
      </c>
      <c r="D53" s="32">
        <v>95</v>
      </c>
      <c r="E53" s="12">
        <v>35</v>
      </c>
      <c r="F53" s="7">
        <f t="shared" si="6"/>
        <v>15.985200000000001</v>
      </c>
      <c r="G53" s="26">
        <v>1162056</v>
      </c>
      <c r="H53" s="20">
        <f t="shared" si="0"/>
        <v>1.5619032258064518</v>
      </c>
      <c r="I53" s="62">
        <f t="shared" si="4"/>
        <v>8.6539780645161297</v>
      </c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x14ac:dyDescent="0.25">
      <c r="A54" s="61">
        <v>49</v>
      </c>
      <c r="B54" s="47" t="s">
        <v>56</v>
      </c>
      <c r="C54" s="41">
        <v>3.2</v>
      </c>
      <c r="D54" s="32">
        <v>120</v>
      </c>
      <c r="E54" s="12">
        <v>35</v>
      </c>
      <c r="F54" s="7">
        <f>375*1.73*35*0.8/1000</f>
        <v>18.164999999999999</v>
      </c>
      <c r="G54" s="26">
        <v>187964</v>
      </c>
      <c r="H54" s="13">
        <f t="shared" si="0"/>
        <v>0.25263978494623657</v>
      </c>
      <c r="I54" s="62">
        <f t="shared" si="4"/>
        <v>10.747416129032258</v>
      </c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x14ac:dyDescent="0.25">
      <c r="A55" s="61">
        <v>50</v>
      </c>
      <c r="B55" s="47" t="s">
        <v>57</v>
      </c>
      <c r="C55" s="41">
        <v>3.2</v>
      </c>
      <c r="D55" s="32">
        <v>120</v>
      </c>
      <c r="E55" s="12">
        <v>35</v>
      </c>
      <c r="F55" s="7">
        <f>375*1.73*35*0.8/1000</f>
        <v>18.164999999999999</v>
      </c>
      <c r="G55" s="26">
        <v>598906</v>
      </c>
      <c r="H55" s="20">
        <f t="shared" si="0"/>
        <v>0.80498118279569897</v>
      </c>
      <c r="I55" s="62">
        <f t="shared" si="4"/>
        <v>10.416011290322579</v>
      </c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x14ac:dyDescent="0.25">
      <c r="A56" s="61">
        <v>51</v>
      </c>
      <c r="B56" s="47" t="s">
        <v>58</v>
      </c>
      <c r="C56" s="41">
        <v>64.2</v>
      </c>
      <c r="D56" s="32">
        <v>95</v>
      </c>
      <c r="E56" s="12">
        <v>35</v>
      </c>
      <c r="F56" s="7">
        <f>270*1.73*35*0.64/1000</f>
        <v>10.463040000000001</v>
      </c>
      <c r="G56" s="26">
        <v>362880</v>
      </c>
      <c r="H56" s="20">
        <f t="shared" si="0"/>
        <v>0.48774193548387096</v>
      </c>
      <c r="I56" s="62">
        <f t="shared" si="4"/>
        <v>5.985178838709678</v>
      </c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x14ac:dyDescent="0.25">
      <c r="A57" s="61">
        <v>52</v>
      </c>
      <c r="B57" s="47" t="s">
        <v>59</v>
      </c>
      <c r="C57" s="41">
        <v>3.2</v>
      </c>
      <c r="D57" s="32">
        <v>300</v>
      </c>
      <c r="E57" s="12">
        <v>35</v>
      </c>
      <c r="F57" s="7">
        <f>680*1.73*35*0.64/1000</f>
        <v>26.35136</v>
      </c>
      <c r="G57" s="26">
        <v>12194986</v>
      </c>
      <c r="H57" s="20">
        <f t="shared" si="0"/>
        <v>16.391110215053764</v>
      </c>
      <c r="I57" s="62">
        <f t="shared" si="4"/>
        <v>5.976149870967741</v>
      </c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x14ac:dyDescent="0.25">
      <c r="A58" s="61">
        <v>53</v>
      </c>
      <c r="B58" s="47" t="s">
        <v>60</v>
      </c>
      <c r="C58" s="41">
        <v>3.2</v>
      </c>
      <c r="D58" s="32">
        <v>300</v>
      </c>
      <c r="E58" s="12">
        <v>35</v>
      </c>
      <c r="F58" s="7">
        <f>680*1.73*35*0.64/1000</f>
        <v>26.35136</v>
      </c>
      <c r="G58" s="26">
        <v>12855058</v>
      </c>
      <c r="H58" s="13">
        <f t="shared" si="0"/>
        <v>17.27830376344086</v>
      </c>
      <c r="I58" s="62">
        <f t="shared" si="4"/>
        <v>5.4438337419354834</v>
      </c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x14ac:dyDescent="0.25">
      <c r="A59" s="61">
        <v>54</v>
      </c>
      <c r="B59" s="47" t="s">
        <v>61</v>
      </c>
      <c r="C59" s="41">
        <v>14.26</v>
      </c>
      <c r="D59" s="32">
        <v>120</v>
      </c>
      <c r="E59" s="12">
        <v>35</v>
      </c>
      <c r="F59" s="7">
        <f>375*1.73*35*0.8/1000</f>
        <v>18.164999999999999</v>
      </c>
      <c r="G59" s="26">
        <v>2677254</v>
      </c>
      <c r="H59" s="20">
        <f t="shared" si="0"/>
        <v>3.5984596774193545</v>
      </c>
      <c r="I59" s="62">
        <f t="shared" si="4"/>
        <v>8.7399241935483865</v>
      </c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x14ac:dyDescent="0.25">
      <c r="A60" s="61">
        <v>55</v>
      </c>
      <c r="B60" s="47" t="s">
        <v>62</v>
      </c>
      <c r="C60" s="41">
        <v>14.26</v>
      </c>
      <c r="D60" s="32">
        <v>120</v>
      </c>
      <c r="E60" s="12">
        <v>35</v>
      </c>
      <c r="F60" s="7">
        <f>375*1.73*35*0.8/1000</f>
        <v>18.164999999999999</v>
      </c>
      <c r="G60" s="26">
        <v>4552764</v>
      </c>
      <c r="H60" s="20">
        <f t="shared" si="0"/>
        <v>6.1193064516129034</v>
      </c>
      <c r="I60" s="62">
        <f t="shared" si="4"/>
        <v>7.2274161290322567</v>
      </c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x14ac:dyDescent="0.25">
      <c r="A61" s="61">
        <v>56</v>
      </c>
      <c r="B61" s="47" t="s">
        <v>63</v>
      </c>
      <c r="C61" s="41">
        <v>17</v>
      </c>
      <c r="D61" s="32">
        <v>95</v>
      </c>
      <c r="E61" s="12">
        <v>35</v>
      </c>
      <c r="F61" s="7">
        <f t="shared" ref="F61:F62" si="7">330*1.73*35*0.8/1000</f>
        <v>15.985200000000001</v>
      </c>
      <c r="G61" s="26">
        <v>2511121</v>
      </c>
      <c r="H61" s="20">
        <f t="shared" si="0"/>
        <v>3.3751626344086021</v>
      </c>
      <c r="I61" s="62">
        <f t="shared" si="4"/>
        <v>7.5660224193548391</v>
      </c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x14ac:dyDescent="0.25">
      <c r="A62" s="61">
        <v>57</v>
      </c>
      <c r="B62" s="47" t="s">
        <v>64</v>
      </c>
      <c r="C62" s="41">
        <v>9.1310000000000002</v>
      </c>
      <c r="D62" s="32">
        <v>95</v>
      </c>
      <c r="E62" s="12">
        <v>35</v>
      </c>
      <c r="F62" s="7">
        <f t="shared" si="7"/>
        <v>15.985200000000001</v>
      </c>
      <c r="G62" s="26">
        <v>3305610</v>
      </c>
      <c r="H62" s="13">
        <f t="shared" si="0"/>
        <v>4.4430241935483874</v>
      </c>
      <c r="I62" s="62">
        <f t="shared" si="4"/>
        <v>6.925305483870968</v>
      </c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x14ac:dyDescent="0.25">
      <c r="A63" s="61">
        <v>58</v>
      </c>
      <c r="B63" s="47" t="s">
        <v>65</v>
      </c>
      <c r="C63" s="41">
        <v>8.5069999999999997</v>
      </c>
      <c r="D63" s="32">
        <v>120</v>
      </c>
      <c r="E63" s="12">
        <v>35</v>
      </c>
      <c r="F63" s="7">
        <f>375*1.73*35*0.8/1000</f>
        <v>18.164999999999999</v>
      </c>
      <c r="G63" s="26">
        <v>4120872</v>
      </c>
      <c r="H63" s="20">
        <f t="shared" si="0"/>
        <v>5.5388064516129036</v>
      </c>
      <c r="I63" s="62">
        <f t="shared" si="4"/>
        <v>7.5757161290322577</v>
      </c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x14ac:dyDescent="0.25">
      <c r="A64" s="61">
        <v>59</v>
      </c>
      <c r="B64" s="47" t="s">
        <v>66</v>
      </c>
      <c r="C64" s="41">
        <v>22.26</v>
      </c>
      <c r="D64" s="32">
        <v>120</v>
      </c>
      <c r="E64" s="12">
        <v>35</v>
      </c>
      <c r="F64" s="7">
        <f>375*1.73*35*0.8/1000</f>
        <v>18.164999999999999</v>
      </c>
      <c r="G64" s="26">
        <v>3700166</v>
      </c>
      <c r="H64" s="20">
        <f>G64/744/1000</f>
        <v>4.9733413978494632</v>
      </c>
      <c r="I64" s="62">
        <f t="shared" si="4"/>
        <v>7.9149951612903209</v>
      </c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x14ac:dyDescent="0.25">
      <c r="A65" s="61">
        <v>60</v>
      </c>
      <c r="B65" s="66" t="s">
        <v>67</v>
      </c>
      <c r="C65" s="42">
        <v>39.26</v>
      </c>
      <c r="D65" s="26">
        <v>120</v>
      </c>
      <c r="E65" s="12">
        <v>35</v>
      </c>
      <c r="F65" s="7">
        <f>375*1.73*35*0.8/1000</f>
        <v>18.164999999999999</v>
      </c>
      <c r="G65" s="26">
        <v>1518938</v>
      </c>
      <c r="H65" s="20">
        <f t="shared" si="0"/>
        <v>2.0415833333333331</v>
      </c>
      <c r="I65" s="62">
        <f t="shared" si="4"/>
        <v>9.6740499999999994</v>
      </c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x14ac:dyDescent="0.25">
      <c r="A66" s="67"/>
      <c r="B66" s="68" t="s">
        <v>185</v>
      </c>
      <c r="C66" s="35"/>
      <c r="D66" s="37"/>
      <c r="E66" s="43"/>
      <c r="F66" s="21"/>
      <c r="G66" s="54"/>
      <c r="H66" s="22"/>
      <c r="I66" s="69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x14ac:dyDescent="0.25">
      <c r="A67" s="64">
        <v>61</v>
      </c>
      <c r="B67" s="46" t="s">
        <v>68</v>
      </c>
      <c r="C67" s="35">
        <v>1.1200000000000001</v>
      </c>
      <c r="D67" s="37">
        <v>70</v>
      </c>
      <c r="E67" s="43">
        <v>6</v>
      </c>
      <c r="F67" s="7">
        <f t="shared" ref="F67" si="8">265*1.73*6*0.7/1000</f>
        <v>1.9254899999999997</v>
      </c>
      <c r="G67" s="26">
        <v>17640</v>
      </c>
      <c r="H67" s="23">
        <f t="shared" ref="H67:H125" si="9">G67/744/1000</f>
        <v>2.3709677419354841E-2</v>
      </c>
      <c r="I67" s="62">
        <f t="shared" ref="I67:I125" si="10">(F67-H67)*0.6</f>
        <v>1.1410681935483868</v>
      </c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x14ac:dyDescent="0.25">
      <c r="A68" s="64">
        <v>62</v>
      </c>
      <c r="B68" s="46" t="s">
        <v>69</v>
      </c>
      <c r="C68" s="35">
        <v>2.573</v>
      </c>
      <c r="D68" s="37">
        <v>95</v>
      </c>
      <c r="E68" s="43">
        <v>6</v>
      </c>
      <c r="F68" s="7">
        <f>330*1.73*6*0.7/1000</f>
        <v>2.3977799999999996</v>
      </c>
      <c r="G68" s="26">
        <v>134100</v>
      </c>
      <c r="H68" s="23">
        <f t="shared" si="9"/>
        <v>0.18024193548387096</v>
      </c>
      <c r="I68" s="62">
        <f t="shared" si="10"/>
        <v>1.3305228387096772</v>
      </c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x14ac:dyDescent="0.25">
      <c r="A69" s="64">
        <v>63</v>
      </c>
      <c r="B69" s="46" t="s">
        <v>70</v>
      </c>
      <c r="C69" s="35">
        <v>1.47</v>
      </c>
      <c r="D69" s="37">
        <v>50</v>
      </c>
      <c r="E69" s="43">
        <v>6</v>
      </c>
      <c r="F69" s="7">
        <f>210*1.73*6*0.7/1000</f>
        <v>1.5258600000000002</v>
      </c>
      <c r="G69" s="26">
        <v>36504</v>
      </c>
      <c r="H69" s="23">
        <f t="shared" si="9"/>
        <v>4.906451612903226E-2</v>
      </c>
      <c r="I69" s="62">
        <f t="shared" si="10"/>
        <v>0.88607729032258076</v>
      </c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x14ac:dyDescent="0.25">
      <c r="A70" s="64">
        <v>64</v>
      </c>
      <c r="B70" s="46" t="s">
        <v>71</v>
      </c>
      <c r="C70" s="35">
        <v>6.88</v>
      </c>
      <c r="D70" s="37">
        <v>70</v>
      </c>
      <c r="E70" s="43">
        <v>6</v>
      </c>
      <c r="F70" s="7">
        <f>265*1.73*6*0.7/1000</f>
        <v>1.9254899999999997</v>
      </c>
      <c r="G70" s="26">
        <v>34464</v>
      </c>
      <c r="H70" s="23">
        <f t="shared" si="9"/>
        <v>4.6322580645161288E-2</v>
      </c>
      <c r="I70" s="62">
        <f t="shared" si="10"/>
        <v>1.127500451612903</v>
      </c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x14ac:dyDescent="0.25">
      <c r="A71" s="64">
        <v>65</v>
      </c>
      <c r="B71" s="46" t="s">
        <v>72</v>
      </c>
      <c r="C71" s="35">
        <v>0.54</v>
      </c>
      <c r="D71" s="37">
        <v>50</v>
      </c>
      <c r="E71" s="43">
        <v>6</v>
      </c>
      <c r="F71" s="7">
        <f>210*1.73*6*0.7/1000</f>
        <v>1.5258600000000002</v>
      </c>
      <c r="G71" s="26">
        <v>0</v>
      </c>
      <c r="H71" s="23">
        <f t="shared" si="9"/>
        <v>0</v>
      </c>
      <c r="I71" s="62">
        <f t="shared" si="10"/>
        <v>0.91551600000000011</v>
      </c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x14ac:dyDescent="0.25">
      <c r="A72" s="64">
        <v>66</v>
      </c>
      <c r="B72" s="46" t="s">
        <v>73</v>
      </c>
      <c r="C72" s="35">
        <v>1.7</v>
      </c>
      <c r="D72" s="37">
        <v>95</v>
      </c>
      <c r="E72" s="43">
        <v>6</v>
      </c>
      <c r="F72" s="7">
        <f>330*1.73*6*0.7/1000</f>
        <v>2.3977799999999996</v>
      </c>
      <c r="G72" s="26">
        <v>0</v>
      </c>
      <c r="H72" s="23">
        <f t="shared" si="9"/>
        <v>0</v>
      </c>
      <c r="I72" s="62">
        <f t="shared" si="10"/>
        <v>1.4386679999999996</v>
      </c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x14ac:dyDescent="0.25">
      <c r="A73" s="64">
        <v>67</v>
      </c>
      <c r="B73" s="46" t="s">
        <v>74</v>
      </c>
      <c r="C73" s="35">
        <v>0.9</v>
      </c>
      <c r="D73" s="37">
        <v>35</v>
      </c>
      <c r="E73" s="43">
        <v>6</v>
      </c>
      <c r="F73" s="7">
        <f>175*1.73*6*0.7/1000</f>
        <v>1.27155</v>
      </c>
      <c r="G73" s="26">
        <v>0</v>
      </c>
      <c r="H73" s="23">
        <f t="shared" si="9"/>
        <v>0</v>
      </c>
      <c r="I73" s="62">
        <f>(F73-H73)*0.6</f>
        <v>0.76293</v>
      </c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x14ac:dyDescent="0.25">
      <c r="A74" s="64">
        <v>68</v>
      </c>
      <c r="B74" s="46" t="s">
        <v>75</v>
      </c>
      <c r="C74" s="35">
        <v>1.5</v>
      </c>
      <c r="D74" s="37">
        <v>70</v>
      </c>
      <c r="E74" s="43">
        <v>6</v>
      </c>
      <c r="F74" s="7">
        <f>265*1.73*6*0.7/1000</f>
        <v>1.9254899999999997</v>
      </c>
      <c r="G74" s="26">
        <v>144</v>
      </c>
      <c r="H74" s="24">
        <f t="shared" si="9"/>
        <v>1.9354838709677419E-4</v>
      </c>
      <c r="I74" s="62">
        <f t="shared" si="10"/>
        <v>1.1551778709677418</v>
      </c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x14ac:dyDescent="0.25">
      <c r="A75" s="64">
        <v>69</v>
      </c>
      <c r="B75" s="46" t="s">
        <v>180</v>
      </c>
      <c r="C75" s="35">
        <v>2</v>
      </c>
      <c r="D75" s="37">
        <v>70</v>
      </c>
      <c r="E75" s="43">
        <v>6</v>
      </c>
      <c r="F75" s="7">
        <f t="shared" ref="F75:F77" si="11">265*1.73*6*0.7/1000</f>
        <v>1.9254899999999997</v>
      </c>
      <c r="G75" s="26">
        <v>0</v>
      </c>
      <c r="H75" s="13">
        <f t="shared" si="9"/>
        <v>0</v>
      </c>
      <c r="I75" s="62">
        <f t="shared" si="10"/>
        <v>1.1552939999999998</v>
      </c>
    </row>
    <row r="76" spans="1:23" x14ac:dyDescent="0.25">
      <c r="A76" s="64">
        <v>70</v>
      </c>
      <c r="B76" s="46" t="s">
        <v>76</v>
      </c>
      <c r="C76" s="35">
        <v>0.6</v>
      </c>
      <c r="D76" s="37">
        <v>70</v>
      </c>
      <c r="E76" s="43">
        <v>6</v>
      </c>
      <c r="F76" s="7">
        <f t="shared" si="11"/>
        <v>1.9254899999999997</v>
      </c>
      <c r="G76" s="26">
        <v>5328</v>
      </c>
      <c r="H76" s="13">
        <f t="shared" si="9"/>
        <v>7.1612903225806452E-3</v>
      </c>
      <c r="I76" s="62">
        <f t="shared" si="10"/>
        <v>1.1509972258064514</v>
      </c>
    </row>
    <row r="77" spans="1:23" x14ac:dyDescent="0.25">
      <c r="A77" s="64">
        <v>71</v>
      </c>
      <c r="B77" s="46" t="s">
        <v>77</v>
      </c>
      <c r="C77" s="35">
        <v>7.6</v>
      </c>
      <c r="D77" s="37">
        <v>70</v>
      </c>
      <c r="E77" s="43">
        <v>6</v>
      </c>
      <c r="F77" s="7">
        <f t="shared" si="11"/>
        <v>1.9254899999999997</v>
      </c>
      <c r="G77" s="26">
        <v>11976</v>
      </c>
      <c r="H77" s="13">
        <f t="shared" si="9"/>
        <v>1.6096774193548387E-2</v>
      </c>
      <c r="I77" s="62">
        <f t="shared" si="10"/>
        <v>1.1456359354838708</v>
      </c>
    </row>
    <row r="78" spans="1:23" x14ac:dyDescent="0.25">
      <c r="A78" s="64">
        <v>72</v>
      </c>
      <c r="B78" s="46" t="s">
        <v>78</v>
      </c>
      <c r="C78" s="36">
        <v>1.68</v>
      </c>
      <c r="D78" s="37">
        <v>50</v>
      </c>
      <c r="E78" s="43">
        <v>6</v>
      </c>
      <c r="F78" s="7">
        <f>210*1.73*6*0.7/1000</f>
        <v>1.5258600000000002</v>
      </c>
      <c r="G78" s="26">
        <v>2798.999999999869</v>
      </c>
      <c r="H78" s="13">
        <f t="shared" si="9"/>
        <v>3.7620967741933721E-3</v>
      </c>
      <c r="I78" s="62">
        <f t="shared" si="10"/>
        <v>0.91325874193548406</v>
      </c>
    </row>
    <row r="79" spans="1:23" x14ac:dyDescent="0.25">
      <c r="A79" s="64">
        <v>73</v>
      </c>
      <c r="B79" s="46" t="s">
        <v>79</v>
      </c>
      <c r="C79" s="36">
        <v>1.68</v>
      </c>
      <c r="D79" s="37">
        <v>50</v>
      </c>
      <c r="E79" s="43">
        <v>6</v>
      </c>
      <c r="F79" s="7">
        <f>210*1.73*6*0.7/1000</f>
        <v>1.5258600000000002</v>
      </c>
      <c r="G79" s="26">
        <v>132</v>
      </c>
      <c r="H79" s="13">
        <f t="shared" si="9"/>
        <v>1.7741935483870969E-4</v>
      </c>
      <c r="I79" s="62">
        <f t="shared" si="10"/>
        <v>0.91540954838709687</v>
      </c>
    </row>
    <row r="80" spans="1:23" x14ac:dyDescent="0.25">
      <c r="A80" s="64">
        <v>74</v>
      </c>
      <c r="B80" s="70" t="s">
        <v>80</v>
      </c>
      <c r="C80" s="48">
        <v>1.1000000000000001</v>
      </c>
      <c r="D80" s="8">
        <v>95</v>
      </c>
      <c r="E80" s="43">
        <v>6</v>
      </c>
      <c r="F80" s="7">
        <f>330*1.73*6*0.7/1000</f>
        <v>2.3977799999999996</v>
      </c>
      <c r="G80" s="26">
        <v>1255680</v>
      </c>
      <c r="H80" s="13">
        <f t="shared" si="9"/>
        <v>1.687741935483871</v>
      </c>
      <c r="I80" s="62">
        <f t="shared" si="10"/>
        <v>0.42602283870967717</v>
      </c>
    </row>
    <row r="81" spans="1:23" x14ac:dyDescent="0.25">
      <c r="A81" s="64">
        <v>75</v>
      </c>
      <c r="B81" s="70" t="s">
        <v>81</v>
      </c>
      <c r="C81" s="48">
        <v>1.1000000000000001</v>
      </c>
      <c r="D81" s="8">
        <v>95</v>
      </c>
      <c r="E81" s="43">
        <v>6</v>
      </c>
      <c r="F81" s="7">
        <f>330*1.73*6*0.7/1000</f>
        <v>2.3977799999999996</v>
      </c>
      <c r="G81" s="26">
        <v>2376</v>
      </c>
      <c r="H81" s="13">
        <f t="shared" si="9"/>
        <v>3.193548387096774E-3</v>
      </c>
      <c r="I81" s="62">
        <f t="shared" si="10"/>
        <v>1.4367518709677418</v>
      </c>
    </row>
    <row r="82" spans="1:23" x14ac:dyDescent="0.25">
      <c r="A82" s="64">
        <v>76</v>
      </c>
      <c r="B82" s="46" t="s">
        <v>82</v>
      </c>
      <c r="C82" s="48">
        <v>3.7</v>
      </c>
      <c r="D82" s="8">
        <v>50</v>
      </c>
      <c r="E82" s="43">
        <v>6</v>
      </c>
      <c r="F82" s="7">
        <f t="shared" ref="F82:F87" si="12">210*1.73*6*0.7/1000</f>
        <v>1.5258600000000002</v>
      </c>
      <c r="G82" s="26">
        <v>0</v>
      </c>
      <c r="H82" s="13">
        <f t="shared" si="9"/>
        <v>0</v>
      </c>
      <c r="I82" s="62">
        <f t="shared" si="10"/>
        <v>0.91551600000000011</v>
      </c>
    </row>
    <row r="83" spans="1:23" x14ac:dyDescent="0.25">
      <c r="A83" s="64">
        <v>77</v>
      </c>
      <c r="B83" s="46" t="s">
        <v>83</v>
      </c>
      <c r="C83" s="48">
        <v>3.48</v>
      </c>
      <c r="D83" s="8">
        <v>50</v>
      </c>
      <c r="E83" s="43">
        <v>6</v>
      </c>
      <c r="F83" s="7">
        <f t="shared" si="12"/>
        <v>1.5258600000000002</v>
      </c>
      <c r="G83" s="26">
        <v>21960</v>
      </c>
      <c r="H83" s="23">
        <f t="shared" si="9"/>
        <v>2.9516129032258063E-2</v>
      </c>
      <c r="I83" s="62">
        <f t="shared" si="10"/>
        <v>0.8978063225806453</v>
      </c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x14ac:dyDescent="0.25">
      <c r="A84" s="64">
        <v>78</v>
      </c>
      <c r="B84" s="70" t="s">
        <v>181</v>
      </c>
      <c r="C84" s="48">
        <v>0.46</v>
      </c>
      <c r="D84" s="8">
        <v>50</v>
      </c>
      <c r="E84" s="43">
        <v>6</v>
      </c>
      <c r="F84" s="7">
        <f t="shared" si="12"/>
        <v>1.5258600000000002</v>
      </c>
      <c r="G84" s="26">
        <v>0</v>
      </c>
      <c r="H84" s="13">
        <f t="shared" si="9"/>
        <v>0</v>
      </c>
      <c r="I84" s="62">
        <f t="shared" si="10"/>
        <v>0.91551600000000011</v>
      </c>
    </row>
    <row r="85" spans="1:23" x14ac:dyDescent="0.25">
      <c r="A85" s="64">
        <v>79</v>
      </c>
      <c r="B85" s="70" t="s">
        <v>182</v>
      </c>
      <c r="C85" s="48">
        <v>0.46</v>
      </c>
      <c r="D85" s="8">
        <v>50</v>
      </c>
      <c r="E85" s="43">
        <v>6</v>
      </c>
      <c r="F85" s="7">
        <f t="shared" si="12"/>
        <v>1.5258600000000002</v>
      </c>
      <c r="G85" s="26">
        <v>14256</v>
      </c>
      <c r="H85" s="13">
        <f t="shared" si="9"/>
        <v>1.9161290322580644E-2</v>
      </c>
      <c r="I85" s="62">
        <f t="shared" si="10"/>
        <v>0.90401922580645167</v>
      </c>
    </row>
    <row r="86" spans="1:23" x14ac:dyDescent="0.25">
      <c r="A86" s="64">
        <v>80</v>
      </c>
      <c r="B86" s="70" t="s">
        <v>191</v>
      </c>
      <c r="C86" s="48">
        <v>0.46</v>
      </c>
      <c r="D86" s="8">
        <v>50</v>
      </c>
      <c r="E86" s="43">
        <v>6</v>
      </c>
      <c r="F86" s="7">
        <f t="shared" si="12"/>
        <v>1.5258600000000002</v>
      </c>
      <c r="G86" s="26">
        <v>0</v>
      </c>
      <c r="H86" s="13">
        <f t="shared" si="9"/>
        <v>0</v>
      </c>
      <c r="I86" s="62">
        <f t="shared" si="10"/>
        <v>0.91551600000000011</v>
      </c>
    </row>
    <row r="87" spans="1:23" x14ac:dyDescent="0.25">
      <c r="A87" s="64">
        <v>81</v>
      </c>
      <c r="B87" s="70" t="s">
        <v>183</v>
      </c>
      <c r="C87" s="48">
        <v>0.46</v>
      </c>
      <c r="D87" s="8">
        <v>50</v>
      </c>
      <c r="E87" s="43">
        <v>6</v>
      </c>
      <c r="F87" s="7">
        <f t="shared" si="12"/>
        <v>1.5258600000000002</v>
      </c>
      <c r="G87" s="26">
        <v>36</v>
      </c>
      <c r="H87" s="13">
        <f t="shared" si="9"/>
        <v>4.8387096774193547E-5</v>
      </c>
      <c r="I87" s="62">
        <f t="shared" si="10"/>
        <v>0.9154869677419355</v>
      </c>
    </row>
    <row r="88" spans="1:23" x14ac:dyDescent="0.25">
      <c r="A88" s="64">
        <v>82</v>
      </c>
      <c r="B88" s="46" t="s">
        <v>84</v>
      </c>
      <c r="C88" s="48">
        <v>1.22</v>
      </c>
      <c r="D88" s="8">
        <v>120</v>
      </c>
      <c r="E88" s="43">
        <v>6</v>
      </c>
      <c r="F88" s="7">
        <f>375*1.73*6*0.7/1000</f>
        <v>2.7247499999999998</v>
      </c>
      <c r="G88" s="26">
        <v>3792</v>
      </c>
      <c r="H88" s="13">
        <f t="shared" si="9"/>
        <v>5.0967741935483866E-3</v>
      </c>
      <c r="I88" s="62">
        <f t="shared" si="10"/>
        <v>1.6317919354838708</v>
      </c>
    </row>
    <row r="89" spans="1:23" x14ac:dyDescent="0.25">
      <c r="A89" s="64">
        <v>83</v>
      </c>
      <c r="B89" s="46" t="s">
        <v>85</v>
      </c>
      <c r="C89" s="48">
        <v>1.22</v>
      </c>
      <c r="D89" s="8">
        <v>120</v>
      </c>
      <c r="E89" s="43">
        <v>6</v>
      </c>
      <c r="F89" s="7">
        <f>375*1.73*6*0.7/1000</f>
        <v>2.7247499999999998</v>
      </c>
      <c r="G89" s="26">
        <v>281760</v>
      </c>
      <c r="H89" s="13">
        <f t="shared" si="9"/>
        <v>0.3787096774193548</v>
      </c>
      <c r="I89" s="62">
        <f t="shared" si="10"/>
        <v>1.4076241935483871</v>
      </c>
    </row>
    <row r="90" spans="1:23" x14ac:dyDescent="0.25">
      <c r="A90" s="64">
        <v>84</v>
      </c>
      <c r="B90" s="46" t="s">
        <v>86</v>
      </c>
      <c r="C90" s="36">
        <v>0.11600000000000001</v>
      </c>
      <c r="D90" s="37">
        <v>70</v>
      </c>
      <c r="E90" s="43">
        <v>6</v>
      </c>
      <c r="F90" s="7">
        <f t="shared" ref="F90:F91" si="13">265*1.73*6*0.7/1000</f>
        <v>1.9254899999999997</v>
      </c>
      <c r="G90" s="26">
        <v>6138</v>
      </c>
      <c r="H90" s="13">
        <f t="shared" si="9"/>
        <v>8.2500000000000004E-3</v>
      </c>
      <c r="I90" s="62">
        <f t="shared" si="10"/>
        <v>1.1503439999999998</v>
      </c>
    </row>
    <row r="91" spans="1:23" x14ac:dyDescent="0.25">
      <c r="A91" s="64">
        <v>85</v>
      </c>
      <c r="B91" s="46" t="s">
        <v>87</v>
      </c>
      <c r="C91" s="36">
        <v>0.11899999999999999</v>
      </c>
      <c r="D91" s="37">
        <v>70</v>
      </c>
      <c r="E91" s="43">
        <v>6</v>
      </c>
      <c r="F91" s="7">
        <f t="shared" si="13"/>
        <v>1.9254899999999997</v>
      </c>
      <c r="G91" s="26">
        <v>32112</v>
      </c>
      <c r="H91" s="13">
        <f t="shared" si="9"/>
        <v>4.3161290322580648E-2</v>
      </c>
      <c r="I91" s="62">
        <f t="shared" si="10"/>
        <v>1.1293972258064513</v>
      </c>
    </row>
    <row r="92" spans="1:23" x14ac:dyDescent="0.25">
      <c r="A92" s="64">
        <v>86</v>
      </c>
      <c r="B92" s="46" t="s">
        <v>184</v>
      </c>
      <c r="C92" s="48">
        <v>1.792</v>
      </c>
      <c r="D92" s="8">
        <v>95</v>
      </c>
      <c r="E92" s="43">
        <v>6</v>
      </c>
      <c r="F92" s="7">
        <f>330*1.73*6*0.7/1000</f>
        <v>2.3977799999999996</v>
      </c>
      <c r="G92" s="26">
        <v>14520</v>
      </c>
      <c r="H92" s="13">
        <f t="shared" si="9"/>
        <v>1.9516129032258064E-2</v>
      </c>
      <c r="I92" s="62">
        <f t="shared" si="10"/>
        <v>1.4269583225806448</v>
      </c>
    </row>
    <row r="93" spans="1:23" x14ac:dyDescent="0.25">
      <c r="A93" s="64">
        <v>87</v>
      </c>
      <c r="B93" s="46" t="s">
        <v>88</v>
      </c>
      <c r="C93" s="48">
        <v>1.8</v>
      </c>
      <c r="D93" s="8">
        <v>95</v>
      </c>
      <c r="E93" s="43">
        <v>6</v>
      </c>
      <c r="F93" s="7">
        <f>330*1.73*6*0.7/1000</f>
        <v>2.3977799999999996</v>
      </c>
      <c r="G93" s="26">
        <v>461718</v>
      </c>
      <c r="H93" s="13">
        <f t="shared" si="9"/>
        <v>0.62058870967741941</v>
      </c>
      <c r="I93" s="62">
        <f t="shared" si="10"/>
        <v>1.0663147741935481</v>
      </c>
    </row>
    <row r="94" spans="1:23" x14ac:dyDescent="0.25">
      <c r="A94" s="64">
        <v>88</v>
      </c>
      <c r="B94" s="46" t="s">
        <v>89</v>
      </c>
      <c r="C94" s="48">
        <v>0.8</v>
      </c>
      <c r="D94" s="8">
        <v>120</v>
      </c>
      <c r="E94" s="43">
        <v>6</v>
      </c>
      <c r="F94" s="7">
        <f>375*1.73*6*0.7/1000</f>
        <v>2.7247499999999998</v>
      </c>
      <c r="G94" s="26">
        <v>0</v>
      </c>
      <c r="H94" s="13">
        <f t="shared" si="9"/>
        <v>0</v>
      </c>
      <c r="I94" s="62">
        <f t="shared" si="10"/>
        <v>1.6348499999999999</v>
      </c>
    </row>
    <row r="95" spans="1:23" x14ac:dyDescent="0.25">
      <c r="A95" s="64">
        <v>89</v>
      </c>
      <c r="B95" s="46" t="s">
        <v>90</v>
      </c>
      <c r="C95" s="35">
        <v>5.51</v>
      </c>
      <c r="D95" s="37">
        <v>70</v>
      </c>
      <c r="E95" s="43">
        <v>6</v>
      </c>
      <c r="F95" s="7">
        <f t="shared" ref="F95:F96" si="14">265*1.73*6*0.7/1000</f>
        <v>1.9254899999999997</v>
      </c>
      <c r="G95" s="26">
        <v>16758</v>
      </c>
      <c r="H95" s="23">
        <f t="shared" si="9"/>
        <v>2.2524193548387098E-2</v>
      </c>
      <c r="I95" s="62">
        <f t="shared" si="10"/>
        <v>1.1417794838709676</v>
      </c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x14ac:dyDescent="0.25">
      <c r="A96" s="64">
        <v>90</v>
      </c>
      <c r="B96" s="82" t="s">
        <v>91</v>
      </c>
      <c r="C96" s="35">
        <v>9.9499999999999993</v>
      </c>
      <c r="D96" s="37">
        <v>70</v>
      </c>
      <c r="E96" s="43">
        <v>6</v>
      </c>
      <c r="F96" s="7">
        <f t="shared" si="14"/>
        <v>1.9254899999999997</v>
      </c>
      <c r="G96" s="26">
        <v>11736</v>
      </c>
      <c r="H96" s="13">
        <f t="shared" si="9"/>
        <v>1.5774193548387095E-2</v>
      </c>
      <c r="I96" s="62">
        <f t="shared" si="10"/>
        <v>1.1458294838709675</v>
      </c>
    </row>
    <row r="97" spans="1:23" x14ac:dyDescent="0.25">
      <c r="A97" s="64">
        <v>91</v>
      </c>
      <c r="B97" s="46" t="s">
        <v>92</v>
      </c>
      <c r="C97" s="48">
        <v>0.64500000000000002</v>
      </c>
      <c r="D97" s="37">
        <v>70</v>
      </c>
      <c r="E97" s="43">
        <v>6</v>
      </c>
      <c r="F97" s="7">
        <v>1.9254899999999997</v>
      </c>
      <c r="G97" s="26">
        <v>505248</v>
      </c>
      <c r="H97" s="13">
        <f t="shared" si="9"/>
        <v>0.67909677419354841</v>
      </c>
      <c r="I97" s="62">
        <f t="shared" si="10"/>
        <v>0.74783593548387073</v>
      </c>
    </row>
    <row r="98" spans="1:23" x14ac:dyDescent="0.25">
      <c r="A98" s="64">
        <v>92</v>
      </c>
      <c r="B98" s="46" t="s">
        <v>93</v>
      </c>
      <c r="C98" s="48">
        <v>2.645</v>
      </c>
      <c r="D98" s="8">
        <v>120</v>
      </c>
      <c r="E98" s="43">
        <v>6</v>
      </c>
      <c r="F98" s="7">
        <f>375*1.73*6*0.65/1000</f>
        <v>2.530125</v>
      </c>
      <c r="G98" s="26">
        <v>96</v>
      </c>
      <c r="H98" s="13">
        <f t="shared" si="9"/>
        <v>1.2903225806451613E-4</v>
      </c>
      <c r="I98" s="62">
        <f t="shared" si="10"/>
        <v>1.5179975806451613</v>
      </c>
    </row>
    <row r="99" spans="1:23" x14ac:dyDescent="0.25">
      <c r="A99" s="64">
        <v>93</v>
      </c>
      <c r="B99" s="70" t="s">
        <v>94</v>
      </c>
      <c r="C99" s="48">
        <v>3.3</v>
      </c>
      <c r="D99" s="8">
        <v>70</v>
      </c>
      <c r="E99" s="43">
        <v>6</v>
      </c>
      <c r="F99" s="7">
        <f t="shared" ref="F99:F100" si="15">265*1.73*6*0.7/1000</f>
        <v>1.9254899999999997</v>
      </c>
      <c r="G99" s="26">
        <v>68580</v>
      </c>
      <c r="H99" s="13">
        <f t="shared" si="9"/>
        <v>9.2177419354838711E-2</v>
      </c>
      <c r="I99" s="62">
        <f t="shared" si="10"/>
        <v>1.0999875483870964</v>
      </c>
    </row>
    <row r="100" spans="1:23" x14ac:dyDescent="0.25">
      <c r="A100" s="64">
        <v>94</v>
      </c>
      <c r="B100" s="70" t="s">
        <v>95</v>
      </c>
      <c r="C100" s="48">
        <v>3.3</v>
      </c>
      <c r="D100" s="8">
        <v>70</v>
      </c>
      <c r="E100" s="43">
        <v>6</v>
      </c>
      <c r="F100" s="7">
        <f t="shared" si="15"/>
        <v>1.9254899999999997</v>
      </c>
      <c r="G100" s="26">
        <v>1800</v>
      </c>
      <c r="H100" s="13">
        <f t="shared" si="9"/>
        <v>2.4193548387096775E-3</v>
      </c>
      <c r="I100" s="62">
        <f t="shared" si="10"/>
        <v>1.153842387096774</v>
      </c>
    </row>
    <row r="101" spans="1:23" x14ac:dyDescent="0.25">
      <c r="A101" s="64">
        <v>95</v>
      </c>
      <c r="B101" s="46" t="s">
        <v>96</v>
      </c>
      <c r="C101" s="40">
        <v>3.44</v>
      </c>
      <c r="D101" s="37">
        <v>35</v>
      </c>
      <c r="E101" s="43">
        <v>6</v>
      </c>
      <c r="F101" s="7">
        <f>175*1.73*6*0.8/1000</f>
        <v>1.4532</v>
      </c>
      <c r="G101" s="26">
        <v>37080</v>
      </c>
      <c r="H101" s="25">
        <f t="shared" si="9"/>
        <v>4.9838709677419352E-2</v>
      </c>
      <c r="I101" s="62">
        <f t="shared" si="10"/>
        <v>0.84201677419354837</v>
      </c>
    </row>
    <row r="102" spans="1:23" x14ac:dyDescent="0.25">
      <c r="A102" s="64">
        <v>96</v>
      </c>
      <c r="B102" s="46" t="s">
        <v>97</v>
      </c>
      <c r="C102" s="48">
        <v>1.875</v>
      </c>
      <c r="D102" s="8">
        <v>50</v>
      </c>
      <c r="E102" s="43">
        <v>6</v>
      </c>
      <c r="F102" s="7">
        <f>210*1.73*6*0.7/1000</f>
        <v>1.5258600000000002</v>
      </c>
      <c r="G102" s="26">
        <v>0</v>
      </c>
      <c r="H102" s="13">
        <f>G102/744/1000</f>
        <v>0</v>
      </c>
      <c r="I102" s="62">
        <f>(F102-H102)*0.6</f>
        <v>0.91551600000000011</v>
      </c>
    </row>
    <row r="103" spans="1:23" x14ac:dyDescent="0.25">
      <c r="A103" s="64">
        <v>97</v>
      </c>
      <c r="B103" s="46" t="s">
        <v>98</v>
      </c>
      <c r="C103" s="48">
        <v>0.377</v>
      </c>
      <c r="D103" s="8">
        <v>50</v>
      </c>
      <c r="E103" s="43">
        <v>6</v>
      </c>
      <c r="F103" s="7">
        <f>210*1.73*6*0.7/1000</f>
        <v>1.5258600000000002</v>
      </c>
      <c r="G103" s="26">
        <v>0</v>
      </c>
      <c r="H103" s="23">
        <f t="shared" si="9"/>
        <v>0</v>
      </c>
      <c r="I103" s="62">
        <f t="shared" si="10"/>
        <v>0.91551600000000011</v>
      </c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x14ac:dyDescent="0.25">
      <c r="A104" s="64">
        <v>98</v>
      </c>
      <c r="B104" s="46" t="s">
        <v>145</v>
      </c>
      <c r="C104" s="35">
        <v>4.4379999999999997</v>
      </c>
      <c r="D104" s="37">
        <v>35</v>
      </c>
      <c r="E104" s="43">
        <v>6</v>
      </c>
      <c r="F104" s="7">
        <f>175*1.73*6*0.7/1000</f>
        <v>1.27155</v>
      </c>
      <c r="G104" s="26">
        <v>2893</v>
      </c>
      <c r="H104" s="13">
        <f t="shared" si="9"/>
        <v>3.8884408602150541E-3</v>
      </c>
      <c r="I104" s="62">
        <f t="shared" si="10"/>
        <v>0.76059693548387086</v>
      </c>
    </row>
    <row r="105" spans="1:23" x14ac:dyDescent="0.25">
      <c r="A105" s="64">
        <v>99</v>
      </c>
      <c r="B105" s="46" t="s">
        <v>99</v>
      </c>
      <c r="C105" s="36">
        <v>6.72</v>
      </c>
      <c r="D105" s="37">
        <v>35</v>
      </c>
      <c r="E105" s="43">
        <v>6</v>
      </c>
      <c r="F105" s="7">
        <f>175*1.73*6*0.64/1000</f>
        <v>1.16256</v>
      </c>
      <c r="G105" s="26">
        <v>0</v>
      </c>
      <c r="H105" s="23">
        <f t="shared" si="9"/>
        <v>0</v>
      </c>
      <c r="I105" s="62">
        <f t="shared" si="10"/>
        <v>0.69753600000000004</v>
      </c>
    </row>
    <row r="106" spans="1:23" x14ac:dyDescent="0.25">
      <c r="A106" s="64">
        <v>100</v>
      </c>
      <c r="B106" s="46" t="s">
        <v>144</v>
      </c>
      <c r="C106" s="48">
        <v>5.82</v>
      </c>
      <c r="D106" s="8">
        <v>35</v>
      </c>
      <c r="E106" s="43">
        <v>6</v>
      </c>
      <c r="F106" s="7">
        <f>175*1.73*6*0.7/1000</f>
        <v>1.27155</v>
      </c>
      <c r="G106" s="26">
        <v>0</v>
      </c>
      <c r="H106" s="13">
        <f t="shared" si="9"/>
        <v>0</v>
      </c>
      <c r="I106" s="62">
        <f t="shared" si="10"/>
        <v>0.76293</v>
      </c>
    </row>
    <row r="107" spans="1:23" x14ac:dyDescent="0.25">
      <c r="A107" s="64">
        <v>101</v>
      </c>
      <c r="B107" s="46" t="s">
        <v>100</v>
      </c>
      <c r="C107" s="40">
        <v>12.6</v>
      </c>
      <c r="D107" s="37">
        <v>50</v>
      </c>
      <c r="E107" s="43">
        <v>6</v>
      </c>
      <c r="F107" s="7">
        <f>210*1.73*6*0.7/1000</f>
        <v>1.5258600000000002</v>
      </c>
      <c r="G107" s="26">
        <v>2538</v>
      </c>
      <c r="H107" s="23">
        <f t="shared" si="9"/>
        <v>3.4112903225806449E-3</v>
      </c>
      <c r="I107" s="62">
        <f t="shared" si="10"/>
        <v>0.91346922580645162</v>
      </c>
    </row>
    <row r="108" spans="1:23" x14ac:dyDescent="0.25">
      <c r="A108" s="64">
        <v>102</v>
      </c>
      <c r="B108" s="46" t="s">
        <v>101</v>
      </c>
      <c r="C108" s="35">
        <v>2.5</v>
      </c>
      <c r="D108" s="37">
        <v>50</v>
      </c>
      <c r="E108" s="43">
        <v>6</v>
      </c>
      <c r="F108" s="7">
        <f>210*1.73*6*0.7/1000</f>
        <v>1.5258600000000002</v>
      </c>
      <c r="G108" s="26">
        <v>108998</v>
      </c>
      <c r="H108" s="13">
        <f t="shared" si="9"/>
        <v>0.14650268817204301</v>
      </c>
      <c r="I108" s="62">
        <f t="shared" si="10"/>
        <v>0.82761438709677426</v>
      </c>
    </row>
    <row r="109" spans="1:23" x14ac:dyDescent="0.25">
      <c r="A109" s="64">
        <v>103</v>
      </c>
      <c r="B109" s="46" t="s">
        <v>102</v>
      </c>
      <c r="C109" s="48">
        <v>8</v>
      </c>
      <c r="D109" s="8">
        <v>35</v>
      </c>
      <c r="E109" s="43">
        <v>6</v>
      </c>
      <c r="F109" s="7">
        <f t="shared" ref="F109" si="16">175*1.73*6*0.8/1000</f>
        <v>1.4532</v>
      </c>
      <c r="G109" s="26">
        <v>6816</v>
      </c>
      <c r="H109" s="23">
        <f t="shared" si="9"/>
        <v>9.1612903225806452E-3</v>
      </c>
      <c r="I109" s="62">
        <f t="shared" si="10"/>
        <v>0.86642322580645159</v>
      </c>
    </row>
    <row r="110" spans="1:23" x14ac:dyDescent="0.25">
      <c r="A110" s="64">
        <v>104</v>
      </c>
      <c r="B110" s="47" t="s">
        <v>103</v>
      </c>
      <c r="C110" s="49">
        <v>1.034</v>
      </c>
      <c r="D110" s="32">
        <v>50</v>
      </c>
      <c r="E110" s="43">
        <v>6</v>
      </c>
      <c r="F110" s="7">
        <f>210*1.73*6*0.7/1000</f>
        <v>1.5258600000000002</v>
      </c>
      <c r="G110" s="26">
        <v>0</v>
      </c>
      <c r="H110" s="23">
        <f t="shared" si="9"/>
        <v>0</v>
      </c>
      <c r="I110" s="62">
        <f t="shared" si="10"/>
        <v>0.91551600000000011</v>
      </c>
    </row>
    <row r="111" spans="1:23" x14ac:dyDescent="0.25">
      <c r="A111" s="64">
        <v>105</v>
      </c>
      <c r="B111" s="47" t="s">
        <v>176</v>
      </c>
      <c r="C111" s="49">
        <v>1.5</v>
      </c>
      <c r="D111" s="32">
        <v>70</v>
      </c>
      <c r="E111" s="43">
        <v>10</v>
      </c>
      <c r="F111" s="7">
        <f>265*1.73*10*0.7/1000</f>
        <v>3.2091499999999997</v>
      </c>
      <c r="G111" s="26">
        <v>114469</v>
      </c>
      <c r="H111" s="13">
        <f t="shared" si="9"/>
        <v>0.1538561827956989</v>
      </c>
      <c r="I111" s="62">
        <f t="shared" si="10"/>
        <v>1.8331762903225806</v>
      </c>
    </row>
    <row r="112" spans="1:23" x14ac:dyDescent="0.25">
      <c r="A112" s="64">
        <v>106</v>
      </c>
      <c r="B112" s="47" t="s">
        <v>177</v>
      </c>
      <c r="C112" s="49">
        <v>1.5</v>
      </c>
      <c r="D112" s="32">
        <v>70</v>
      </c>
      <c r="E112" s="43">
        <v>10</v>
      </c>
      <c r="F112" s="7">
        <f>265*1.73*10*0.7/1000</f>
        <v>3.2091499999999997</v>
      </c>
      <c r="G112" s="26">
        <v>19626</v>
      </c>
      <c r="H112" s="23">
        <f t="shared" si="9"/>
        <v>2.6379032258064514E-2</v>
      </c>
      <c r="I112" s="62">
        <f t="shared" si="10"/>
        <v>1.909662580645161</v>
      </c>
    </row>
    <row r="113" spans="1:9" x14ac:dyDescent="0.25">
      <c r="A113" s="64">
        <v>107</v>
      </c>
      <c r="B113" s="47" t="s">
        <v>104</v>
      </c>
      <c r="C113" s="49">
        <v>2.7</v>
      </c>
      <c r="D113" s="32">
        <v>50</v>
      </c>
      <c r="E113" s="43">
        <v>6</v>
      </c>
      <c r="F113" s="7">
        <f>210*1.73*6*0.7/1000</f>
        <v>1.5258600000000002</v>
      </c>
      <c r="G113" s="26">
        <v>10238</v>
      </c>
      <c r="H113" s="13">
        <f t="shared" si="9"/>
        <v>1.3760752688172045E-2</v>
      </c>
      <c r="I113" s="62">
        <f t="shared" si="10"/>
        <v>0.90725954838709688</v>
      </c>
    </row>
    <row r="114" spans="1:9" x14ac:dyDescent="0.25">
      <c r="A114" s="64">
        <v>108</v>
      </c>
      <c r="B114" s="47" t="s">
        <v>133</v>
      </c>
      <c r="C114" s="49">
        <v>6.36</v>
      </c>
      <c r="D114" s="32">
        <v>50</v>
      </c>
      <c r="E114" s="43">
        <v>6</v>
      </c>
      <c r="F114" s="7">
        <f>210*1.73*6*0.7/1000</f>
        <v>1.5258600000000002</v>
      </c>
      <c r="G114" s="26">
        <v>11376</v>
      </c>
      <c r="H114" s="23">
        <f t="shared" si="9"/>
        <v>1.5290322580645162E-2</v>
      </c>
      <c r="I114" s="62">
        <f t="shared" si="10"/>
        <v>0.906341806451613</v>
      </c>
    </row>
    <row r="115" spans="1:9" x14ac:dyDescent="0.25">
      <c r="A115" s="64">
        <v>109</v>
      </c>
      <c r="B115" s="9" t="s">
        <v>105</v>
      </c>
      <c r="C115" s="49">
        <v>1.02</v>
      </c>
      <c r="D115" s="32">
        <v>50</v>
      </c>
      <c r="E115" s="43">
        <v>6</v>
      </c>
      <c r="F115" s="7">
        <f>210*1.73*6*0.7/1000</f>
        <v>1.5258600000000002</v>
      </c>
      <c r="G115" s="26">
        <v>0</v>
      </c>
      <c r="H115" s="13">
        <f t="shared" si="9"/>
        <v>0</v>
      </c>
      <c r="I115" s="62">
        <f t="shared" si="10"/>
        <v>0.91551600000000011</v>
      </c>
    </row>
    <row r="116" spans="1:9" x14ac:dyDescent="0.25">
      <c r="A116" s="64">
        <v>110</v>
      </c>
      <c r="B116" s="9" t="s">
        <v>106</v>
      </c>
      <c r="C116" s="49">
        <v>3.06</v>
      </c>
      <c r="D116" s="32">
        <v>70.349999999999994</v>
      </c>
      <c r="E116" s="43">
        <v>6</v>
      </c>
      <c r="F116" s="7">
        <f t="shared" ref="F116" si="17">265*1.73*6*0.7/1000</f>
        <v>1.9254899999999997</v>
      </c>
      <c r="G116" s="26">
        <v>562</v>
      </c>
      <c r="H116" s="23">
        <f t="shared" si="9"/>
        <v>7.5537634408602149E-4</v>
      </c>
      <c r="I116" s="62">
        <f t="shared" si="10"/>
        <v>1.1548407741935482</v>
      </c>
    </row>
    <row r="117" spans="1:9" x14ac:dyDescent="0.25">
      <c r="A117" s="64">
        <v>111</v>
      </c>
      <c r="B117" s="9" t="s">
        <v>168</v>
      </c>
      <c r="C117" s="49">
        <v>1.07</v>
      </c>
      <c r="D117" s="32">
        <v>50</v>
      </c>
      <c r="E117" s="43">
        <v>6</v>
      </c>
      <c r="F117" s="7">
        <f>210*1.73*6*0.7/1000</f>
        <v>1.5258600000000002</v>
      </c>
      <c r="G117" s="26">
        <v>49704</v>
      </c>
      <c r="H117" s="13">
        <f t="shared" si="9"/>
        <v>6.6806451612903231E-2</v>
      </c>
      <c r="I117" s="62">
        <f t="shared" si="10"/>
        <v>0.8754321290322582</v>
      </c>
    </row>
    <row r="118" spans="1:9" x14ac:dyDescent="0.25">
      <c r="A118" s="64">
        <v>112</v>
      </c>
      <c r="B118" s="9" t="s">
        <v>107</v>
      </c>
      <c r="C118" s="49">
        <v>1.1499999999999999</v>
      </c>
      <c r="D118" s="32">
        <v>70</v>
      </c>
      <c r="E118" s="43">
        <v>6</v>
      </c>
      <c r="F118" s="7">
        <f t="shared" ref="F118:F120" si="18">265*1.73*6*0.7/1000</f>
        <v>1.9254899999999997</v>
      </c>
      <c r="G118" s="26">
        <v>14928</v>
      </c>
      <c r="H118" s="23">
        <f t="shared" si="9"/>
        <v>2.0064516129032258E-2</v>
      </c>
      <c r="I118" s="62">
        <f t="shared" si="10"/>
        <v>1.1432552903225803</v>
      </c>
    </row>
    <row r="119" spans="1:9" x14ac:dyDescent="0.25">
      <c r="A119" s="64">
        <v>113</v>
      </c>
      <c r="B119" s="9" t="s">
        <v>171</v>
      </c>
      <c r="C119" s="49">
        <v>2.4500000000000002</v>
      </c>
      <c r="D119" s="32">
        <v>70</v>
      </c>
      <c r="E119" s="43">
        <v>6</v>
      </c>
      <c r="F119" s="7">
        <f t="shared" si="18"/>
        <v>1.9254899999999997</v>
      </c>
      <c r="G119" s="26">
        <v>91512</v>
      </c>
      <c r="H119" s="23">
        <f t="shared" si="9"/>
        <v>0.123</v>
      </c>
      <c r="I119" s="62">
        <f t="shared" si="10"/>
        <v>1.0814939999999997</v>
      </c>
    </row>
    <row r="120" spans="1:9" x14ac:dyDescent="0.25">
      <c r="A120" s="64">
        <v>114</v>
      </c>
      <c r="B120" s="9" t="s">
        <v>167</v>
      </c>
      <c r="C120" s="49">
        <v>3.6</v>
      </c>
      <c r="D120" s="32">
        <v>70</v>
      </c>
      <c r="E120" s="43">
        <v>6</v>
      </c>
      <c r="F120" s="7">
        <f t="shared" si="18"/>
        <v>1.9254899999999997</v>
      </c>
      <c r="G120" s="26">
        <v>18408</v>
      </c>
      <c r="H120" s="23">
        <f t="shared" si="9"/>
        <v>2.4741935483870967E-2</v>
      </c>
      <c r="I120" s="62">
        <f t="shared" si="10"/>
        <v>1.1404488387096772</v>
      </c>
    </row>
    <row r="121" spans="1:9" x14ac:dyDescent="0.25">
      <c r="A121" s="64">
        <v>115</v>
      </c>
      <c r="B121" s="9" t="s">
        <v>108</v>
      </c>
      <c r="C121" s="49">
        <v>1.8</v>
      </c>
      <c r="D121" s="32">
        <v>95</v>
      </c>
      <c r="E121" s="43">
        <v>6</v>
      </c>
      <c r="F121" s="7">
        <f>330*1.73*6*0.7/1000</f>
        <v>2.3977799999999996</v>
      </c>
      <c r="G121" s="26">
        <v>196426</v>
      </c>
      <c r="H121" s="13">
        <f t="shared" si="9"/>
        <v>0.26401344086021505</v>
      </c>
      <c r="I121" s="62">
        <f t="shared" si="10"/>
        <v>1.2802599354838708</v>
      </c>
    </row>
    <row r="122" spans="1:9" ht="32.25" customHeight="1" x14ac:dyDescent="0.25">
      <c r="A122" s="64">
        <v>116</v>
      </c>
      <c r="B122" s="57" t="s">
        <v>109</v>
      </c>
      <c r="C122" s="49">
        <v>0.3</v>
      </c>
      <c r="D122" s="32">
        <v>70</v>
      </c>
      <c r="E122" s="43">
        <v>6</v>
      </c>
      <c r="F122" s="7">
        <f t="shared" ref="F122:F124" si="19">265*1.73*6*0.7/1000</f>
        <v>1.9254899999999997</v>
      </c>
      <c r="G122" s="26">
        <v>94008</v>
      </c>
      <c r="H122" s="23">
        <f t="shared" si="9"/>
        <v>0.12635483870967743</v>
      </c>
      <c r="I122" s="62">
        <f t="shared" si="10"/>
        <v>1.0794810967741935</v>
      </c>
    </row>
    <row r="123" spans="1:9" x14ac:dyDescent="0.25">
      <c r="A123" s="64">
        <v>117</v>
      </c>
      <c r="B123" s="9" t="s">
        <v>110</v>
      </c>
      <c r="C123" s="49">
        <v>0.85</v>
      </c>
      <c r="D123" s="32">
        <v>70</v>
      </c>
      <c r="E123" s="43">
        <v>6</v>
      </c>
      <c r="F123" s="7">
        <f t="shared" si="19"/>
        <v>1.9254899999999997</v>
      </c>
      <c r="G123" s="26">
        <v>2568</v>
      </c>
      <c r="H123" s="13">
        <f t="shared" si="9"/>
        <v>3.4516129032258064E-3</v>
      </c>
      <c r="I123" s="62">
        <f t="shared" si="10"/>
        <v>1.1532230322580643</v>
      </c>
    </row>
    <row r="124" spans="1:9" x14ac:dyDescent="0.25">
      <c r="A124" s="64">
        <v>118</v>
      </c>
      <c r="B124" s="9" t="s">
        <v>111</v>
      </c>
      <c r="C124" s="49">
        <v>0.46</v>
      </c>
      <c r="D124" s="32">
        <v>70</v>
      </c>
      <c r="E124" s="43">
        <v>6</v>
      </c>
      <c r="F124" s="7">
        <f t="shared" si="19"/>
        <v>1.9254899999999997</v>
      </c>
      <c r="G124" s="26">
        <v>16464</v>
      </c>
      <c r="H124" s="23">
        <f t="shared" si="9"/>
        <v>2.2129032258064518E-2</v>
      </c>
      <c r="I124" s="62">
        <f t="shared" si="10"/>
        <v>1.142016580645161</v>
      </c>
    </row>
    <row r="125" spans="1:9" x14ac:dyDescent="0.25">
      <c r="A125" s="64">
        <v>119</v>
      </c>
      <c r="B125" s="9" t="s">
        <v>170</v>
      </c>
      <c r="C125" s="49">
        <v>1</v>
      </c>
      <c r="D125" s="32">
        <v>95</v>
      </c>
      <c r="E125" s="43">
        <v>6</v>
      </c>
      <c r="F125" s="7">
        <f>330*1.73*6*0.7/1000</f>
        <v>2.3977799999999996</v>
      </c>
      <c r="G125" s="26">
        <v>5976</v>
      </c>
      <c r="H125" s="13">
        <f t="shared" si="9"/>
        <v>8.0322580645161307E-3</v>
      </c>
      <c r="I125" s="62">
        <f t="shared" si="10"/>
        <v>1.4338486451612902</v>
      </c>
    </row>
    <row r="126" spans="1:9" x14ac:dyDescent="0.25">
      <c r="A126" s="64">
        <v>120</v>
      </c>
      <c r="B126" s="9" t="s">
        <v>153</v>
      </c>
      <c r="C126" s="49">
        <v>1</v>
      </c>
      <c r="D126" s="32">
        <v>95</v>
      </c>
      <c r="E126" s="43">
        <v>6</v>
      </c>
      <c r="F126" s="7">
        <f>325*1.73*6*0.7/1000</f>
        <v>2.3614499999999996</v>
      </c>
      <c r="G126" s="26">
        <v>54024</v>
      </c>
      <c r="H126" s="23">
        <f t="shared" ref="H126:H174" si="20">G126/744/1000</f>
        <v>7.2612903225806449E-2</v>
      </c>
      <c r="I126" s="62">
        <f t="shared" ref="I126:I180" si="21">(F126-H126)*0.6</f>
        <v>1.3733022580645158</v>
      </c>
    </row>
    <row r="127" spans="1:9" x14ac:dyDescent="0.25">
      <c r="A127" s="64">
        <v>121</v>
      </c>
      <c r="B127" s="9" t="s">
        <v>169</v>
      </c>
      <c r="C127" s="49">
        <v>0.36</v>
      </c>
      <c r="D127" s="32">
        <v>95</v>
      </c>
      <c r="E127" s="43">
        <v>6</v>
      </c>
      <c r="F127" s="7">
        <f>330*1.73*6*0.7/1000</f>
        <v>2.3977799999999996</v>
      </c>
      <c r="G127" s="26">
        <v>44520</v>
      </c>
      <c r="H127" s="13">
        <f t="shared" si="20"/>
        <v>5.9838709677419354E-2</v>
      </c>
      <c r="I127" s="62">
        <f t="shared" si="21"/>
        <v>1.4027647741935481</v>
      </c>
    </row>
    <row r="128" spans="1:9" x14ac:dyDescent="0.25">
      <c r="A128" s="64">
        <v>122</v>
      </c>
      <c r="B128" s="9" t="s">
        <v>154</v>
      </c>
      <c r="C128" s="50">
        <v>0.36</v>
      </c>
      <c r="D128" s="10">
        <v>95</v>
      </c>
      <c r="E128" s="43">
        <v>6</v>
      </c>
      <c r="F128" s="7">
        <f>330*1.73*6*0.7/1000</f>
        <v>2.3977799999999996</v>
      </c>
      <c r="G128" s="26">
        <v>49704</v>
      </c>
      <c r="H128" s="23">
        <f t="shared" si="20"/>
        <v>6.6806451612903231E-2</v>
      </c>
      <c r="I128" s="62">
        <f t="shared" si="21"/>
        <v>1.3985841290322578</v>
      </c>
    </row>
    <row r="129" spans="1:9" ht="31.5" x14ac:dyDescent="0.25">
      <c r="A129" s="64">
        <v>123</v>
      </c>
      <c r="B129" s="57" t="s">
        <v>156</v>
      </c>
      <c r="C129" s="50">
        <v>0.6</v>
      </c>
      <c r="D129" s="10">
        <v>50</v>
      </c>
      <c r="E129" s="43">
        <v>6</v>
      </c>
      <c r="F129" s="7">
        <f>210*1.73*6*0.7/1000</f>
        <v>1.5258600000000002</v>
      </c>
      <c r="G129" s="26">
        <v>27108</v>
      </c>
      <c r="H129" s="13">
        <f t="shared" si="20"/>
        <v>3.6435483870967747E-2</v>
      </c>
      <c r="I129" s="62">
        <f t="shared" si="21"/>
        <v>0.89365470967741945</v>
      </c>
    </row>
    <row r="130" spans="1:9" x14ac:dyDescent="0.25">
      <c r="A130" s="64">
        <v>124</v>
      </c>
      <c r="B130" s="45" t="s">
        <v>112</v>
      </c>
      <c r="C130" s="35">
        <v>0.8</v>
      </c>
      <c r="D130" s="37">
        <v>50</v>
      </c>
      <c r="E130" s="43">
        <v>6</v>
      </c>
      <c r="F130" s="7">
        <f>210*1.73*6*0.7/1000</f>
        <v>1.5258600000000002</v>
      </c>
      <c r="G130" s="26">
        <v>20666</v>
      </c>
      <c r="H130" s="23">
        <f t="shared" si="20"/>
        <v>2.7776881720430108E-2</v>
      </c>
      <c r="I130" s="62">
        <f>(F130-H130)*0.6</f>
        <v>0.89884987096774205</v>
      </c>
    </row>
    <row r="131" spans="1:9" ht="24.75" customHeight="1" x14ac:dyDescent="0.25">
      <c r="A131" s="64">
        <v>125</v>
      </c>
      <c r="B131" s="9" t="s">
        <v>113</v>
      </c>
      <c r="C131" s="35">
        <v>0.3</v>
      </c>
      <c r="D131" s="37">
        <v>50</v>
      </c>
      <c r="E131" s="43">
        <v>6</v>
      </c>
      <c r="F131" s="7">
        <f>210*1.73*6*0.7/1000</f>
        <v>1.5258600000000002</v>
      </c>
      <c r="G131" s="26">
        <v>107124</v>
      </c>
      <c r="H131" s="13">
        <f t="shared" si="20"/>
        <v>0.14398387096774193</v>
      </c>
      <c r="I131" s="62">
        <f t="shared" si="21"/>
        <v>0.82912567741935495</v>
      </c>
    </row>
    <row r="132" spans="1:9" ht="31.5" x14ac:dyDescent="0.25">
      <c r="A132" s="64">
        <v>126</v>
      </c>
      <c r="B132" s="57" t="s">
        <v>114</v>
      </c>
      <c r="C132" s="35">
        <v>0.9</v>
      </c>
      <c r="D132" s="37">
        <v>50</v>
      </c>
      <c r="E132" s="43">
        <v>6</v>
      </c>
      <c r="F132" s="7">
        <f>210*1.73*6*0.7/1000</f>
        <v>1.5258600000000002</v>
      </c>
      <c r="G132" s="26">
        <v>336</v>
      </c>
      <c r="H132" s="23">
        <f t="shared" si="20"/>
        <v>4.5161290322580643E-4</v>
      </c>
      <c r="I132" s="62">
        <f t="shared" si="21"/>
        <v>0.91524503225806464</v>
      </c>
    </row>
    <row r="133" spans="1:9" x14ac:dyDescent="0.25">
      <c r="A133" s="64">
        <v>127</v>
      </c>
      <c r="B133" s="45" t="s">
        <v>115</v>
      </c>
      <c r="C133" s="35">
        <v>3.5</v>
      </c>
      <c r="D133" s="37">
        <v>35</v>
      </c>
      <c r="E133" s="43">
        <v>6</v>
      </c>
      <c r="F133" s="7">
        <f>175*1.73*35*0.8/1000</f>
        <v>8.4770000000000003</v>
      </c>
      <c r="G133" s="26">
        <v>3660</v>
      </c>
      <c r="H133" s="13">
        <f t="shared" si="20"/>
        <v>4.9193548387096771E-3</v>
      </c>
      <c r="I133" s="62">
        <f t="shared" si="21"/>
        <v>5.0832483870967735</v>
      </c>
    </row>
    <row r="134" spans="1:9" x14ac:dyDescent="0.25">
      <c r="A134" s="64">
        <v>128</v>
      </c>
      <c r="B134" s="57" t="s">
        <v>116</v>
      </c>
      <c r="C134" s="35">
        <v>2.64</v>
      </c>
      <c r="D134" s="37">
        <v>70</v>
      </c>
      <c r="E134" s="43">
        <v>6</v>
      </c>
      <c r="F134" s="7">
        <f t="shared" ref="F134" si="22">265*1.73*6*0.7/1000</f>
        <v>1.9254899999999997</v>
      </c>
      <c r="G134" s="26">
        <v>2506</v>
      </c>
      <c r="H134" s="23">
        <f t="shared" si="20"/>
        <v>3.3682795698924731E-3</v>
      </c>
      <c r="I134" s="62">
        <f t="shared" si="21"/>
        <v>1.1532730322580644</v>
      </c>
    </row>
    <row r="135" spans="1:9" x14ac:dyDescent="0.25">
      <c r="A135" s="64">
        <v>129</v>
      </c>
      <c r="B135" s="47" t="s">
        <v>117</v>
      </c>
      <c r="C135" s="41">
        <v>1.1000000000000001</v>
      </c>
      <c r="D135" s="32">
        <v>95</v>
      </c>
      <c r="E135" s="43">
        <v>6</v>
      </c>
      <c r="F135" s="7">
        <f t="shared" ref="F135:F145" si="23">330*1.73*6*0.7/1000</f>
        <v>2.3977799999999996</v>
      </c>
      <c r="G135" s="26">
        <v>90900</v>
      </c>
      <c r="H135" s="13">
        <f t="shared" si="20"/>
        <v>0.12217741935483871</v>
      </c>
      <c r="I135" s="62">
        <f t="shared" si="21"/>
        <v>1.3653615483870964</v>
      </c>
    </row>
    <row r="136" spans="1:9" x14ac:dyDescent="0.25">
      <c r="A136" s="64">
        <v>130</v>
      </c>
      <c r="B136" s="47" t="s">
        <v>118</v>
      </c>
      <c r="C136" s="48">
        <v>1.2</v>
      </c>
      <c r="D136" s="8">
        <v>95</v>
      </c>
      <c r="E136" s="43">
        <v>6</v>
      </c>
      <c r="F136" s="7">
        <f t="shared" si="23"/>
        <v>2.3977799999999996</v>
      </c>
      <c r="G136" s="26">
        <v>831276</v>
      </c>
      <c r="H136" s="23">
        <f t="shared" si="20"/>
        <v>1.1173064516129032</v>
      </c>
      <c r="I136" s="62">
        <f t="shared" si="21"/>
        <v>0.76828412903225785</v>
      </c>
    </row>
    <row r="137" spans="1:9" x14ac:dyDescent="0.25">
      <c r="A137" s="64">
        <v>131</v>
      </c>
      <c r="B137" s="47" t="s">
        <v>172</v>
      </c>
      <c r="C137" s="48">
        <v>2.4</v>
      </c>
      <c r="D137" s="8">
        <v>95</v>
      </c>
      <c r="E137" s="43">
        <v>6</v>
      </c>
      <c r="F137" s="7">
        <f t="shared" si="23"/>
        <v>2.3977799999999996</v>
      </c>
      <c r="G137" s="26">
        <v>675</v>
      </c>
      <c r="H137" s="13">
        <f t="shared" si="20"/>
        <v>9.0725806451612896E-4</v>
      </c>
      <c r="I137" s="62">
        <f t="shared" si="21"/>
        <v>1.43812364516129</v>
      </c>
    </row>
    <row r="138" spans="1:9" x14ac:dyDescent="0.25">
      <c r="A138" s="64">
        <v>132</v>
      </c>
      <c r="B138" s="47" t="s">
        <v>173</v>
      </c>
      <c r="C138" s="48">
        <v>2.4</v>
      </c>
      <c r="D138" s="8">
        <v>95</v>
      </c>
      <c r="E138" s="43">
        <v>6</v>
      </c>
      <c r="F138" s="7">
        <f t="shared" si="23"/>
        <v>2.3977799999999996</v>
      </c>
      <c r="G138" s="26">
        <v>1048324</v>
      </c>
      <c r="H138" s="13">
        <f t="shared" si="20"/>
        <v>1.4090376344086022</v>
      </c>
      <c r="I138" s="62">
        <f t="shared" si="21"/>
        <v>0.59324541935483843</v>
      </c>
    </row>
    <row r="139" spans="1:9" ht="31.5" x14ac:dyDescent="0.25">
      <c r="A139" s="64">
        <v>133</v>
      </c>
      <c r="B139" s="55" t="s">
        <v>132</v>
      </c>
      <c r="C139" s="48">
        <v>6.5</v>
      </c>
      <c r="D139" s="8">
        <v>95</v>
      </c>
      <c r="E139" s="43">
        <v>6</v>
      </c>
      <c r="F139" s="7">
        <f t="shared" si="23"/>
        <v>2.3977799999999996</v>
      </c>
      <c r="G139" s="26">
        <v>195114</v>
      </c>
      <c r="H139" s="23">
        <f t="shared" si="20"/>
        <v>0.26224999999999998</v>
      </c>
      <c r="I139" s="62">
        <f t="shared" si="21"/>
        <v>1.2813179999999997</v>
      </c>
    </row>
    <row r="140" spans="1:9" x14ac:dyDescent="0.25">
      <c r="A140" s="64">
        <v>134</v>
      </c>
      <c r="B140" s="47" t="s">
        <v>157</v>
      </c>
      <c r="C140" s="48">
        <v>0.9</v>
      </c>
      <c r="D140" s="8">
        <v>95</v>
      </c>
      <c r="E140" s="43">
        <v>6</v>
      </c>
      <c r="F140" s="7">
        <f t="shared" si="23"/>
        <v>2.3977799999999996</v>
      </c>
      <c r="G140" s="26">
        <v>0</v>
      </c>
      <c r="H140" s="13">
        <f t="shared" si="20"/>
        <v>0</v>
      </c>
      <c r="I140" s="62">
        <f>(F140-H140)*0.6</f>
        <v>1.4386679999999996</v>
      </c>
    </row>
    <row r="141" spans="1:9" x14ac:dyDescent="0.25">
      <c r="A141" s="64">
        <v>135</v>
      </c>
      <c r="B141" s="47" t="s">
        <v>158</v>
      </c>
      <c r="C141" s="48">
        <v>0.9</v>
      </c>
      <c r="D141" s="8">
        <v>95</v>
      </c>
      <c r="E141" s="43">
        <v>6</v>
      </c>
      <c r="F141" s="7">
        <f t="shared" si="23"/>
        <v>2.3977799999999996</v>
      </c>
      <c r="G141" s="26">
        <v>450540</v>
      </c>
      <c r="H141" s="23">
        <f t="shared" si="20"/>
        <v>0.60556451612903228</v>
      </c>
      <c r="I141" s="62">
        <f t="shared" si="21"/>
        <v>1.0753292903225804</v>
      </c>
    </row>
    <row r="142" spans="1:9" x14ac:dyDescent="0.25">
      <c r="A142" s="64">
        <v>136</v>
      </c>
      <c r="B142" s="47" t="s">
        <v>119</v>
      </c>
      <c r="C142" s="48">
        <v>0.8</v>
      </c>
      <c r="D142" s="8">
        <v>95</v>
      </c>
      <c r="E142" s="43">
        <v>6</v>
      </c>
      <c r="F142" s="7">
        <f t="shared" si="23"/>
        <v>2.3977799999999996</v>
      </c>
      <c r="G142" s="26">
        <v>28248</v>
      </c>
      <c r="H142" s="13">
        <f t="shared" si="20"/>
        <v>3.796774193548387E-2</v>
      </c>
      <c r="I142" s="62">
        <f t="shared" si="21"/>
        <v>1.4158873548387094</v>
      </c>
    </row>
    <row r="143" spans="1:9" x14ac:dyDescent="0.25">
      <c r="A143" s="64">
        <v>137</v>
      </c>
      <c r="B143" s="47" t="s">
        <v>120</v>
      </c>
      <c r="C143" s="48">
        <v>1.2</v>
      </c>
      <c r="D143" s="8">
        <v>95</v>
      </c>
      <c r="E143" s="43">
        <v>6</v>
      </c>
      <c r="F143" s="7">
        <f t="shared" si="23"/>
        <v>2.3977799999999996</v>
      </c>
      <c r="G143" s="26">
        <v>844800</v>
      </c>
      <c r="H143" s="23">
        <f t="shared" si="20"/>
        <v>1.1354838709677419</v>
      </c>
      <c r="I143" s="62">
        <f t="shared" si="21"/>
        <v>0.75737767741935458</v>
      </c>
    </row>
    <row r="144" spans="1:9" x14ac:dyDescent="0.25">
      <c r="A144" s="64">
        <v>138</v>
      </c>
      <c r="B144" s="47" t="s">
        <v>121</v>
      </c>
      <c r="C144" s="48">
        <v>0.65</v>
      </c>
      <c r="D144" s="8">
        <v>95</v>
      </c>
      <c r="E144" s="43">
        <v>6</v>
      </c>
      <c r="F144" s="7">
        <f t="shared" si="23"/>
        <v>2.3977799999999996</v>
      </c>
      <c r="G144" s="26">
        <v>360768</v>
      </c>
      <c r="H144" s="13">
        <f t="shared" si="20"/>
        <v>0.48490322580645157</v>
      </c>
      <c r="I144" s="62">
        <f t="shared" si="21"/>
        <v>1.1477260645161287</v>
      </c>
    </row>
    <row r="145" spans="1:9" x14ac:dyDescent="0.25">
      <c r="A145" s="64">
        <v>139</v>
      </c>
      <c r="B145" s="47" t="s">
        <v>122</v>
      </c>
      <c r="C145" s="51">
        <v>2.1</v>
      </c>
      <c r="D145" s="10">
        <v>95</v>
      </c>
      <c r="E145" s="43">
        <v>6</v>
      </c>
      <c r="F145" s="7">
        <f t="shared" si="23"/>
        <v>2.3977799999999996</v>
      </c>
      <c r="G145" s="26">
        <v>31656</v>
      </c>
      <c r="H145" s="23">
        <f t="shared" si="20"/>
        <v>4.2548387096774193E-2</v>
      </c>
      <c r="I145" s="62">
        <f t="shared" si="21"/>
        <v>1.4131389677419353</v>
      </c>
    </row>
    <row r="146" spans="1:9" x14ac:dyDescent="0.25">
      <c r="A146" s="64">
        <v>140</v>
      </c>
      <c r="B146" s="47" t="s">
        <v>123</v>
      </c>
      <c r="C146" s="51">
        <v>0.6</v>
      </c>
      <c r="D146" s="10">
        <v>70</v>
      </c>
      <c r="E146" s="43">
        <v>6</v>
      </c>
      <c r="F146" s="7">
        <f t="shared" ref="F146" si="24">265*1.73*6*0.7/1000</f>
        <v>1.9254899999999997</v>
      </c>
      <c r="G146" s="26">
        <v>18216</v>
      </c>
      <c r="H146" s="13">
        <f t="shared" si="20"/>
        <v>2.4483870967741937E-2</v>
      </c>
      <c r="I146" s="62">
        <f t="shared" si="21"/>
        <v>1.1406036774193546</v>
      </c>
    </row>
    <row r="147" spans="1:9" ht="31.5" x14ac:dyDescent="0.25">
      <c r="A147" s="64">
        <v>141</v>
      </c>
      <c r="B147" s="55" t="s">
        <v>131</v>
      </c>
      <c r="C147" s="48">
        <v>1.62</v>
      </c>
      <c r="D147" s="8">
        <v>95</v>
      </c>
      <c r="E147" s="43">
        <v>6</v>
      </c>
      <c r="F147" s="7">
        <f t="shared" ref="F147:F153" si="25">330*1.73*6*0.7/1000</f>
        <v>2.3977799999999996</v>
      </c>
      <c r="G147" s="26">
        <v>379620</v>
      </c>
      <c r="H147" s="23">
        <f t="shared" si="20"/>
        <v>0.51024193548387098</v>
      </c>
      <c r="I147" s="62">
        <f t="shared" si="21"/>
        <v>1.1325228387096771</v>
      </c>
    </row>
    <row r="148" spans="1:9" x14ac:dyDescent="0.25">
      <c r="A148" s="64">
        <v>142</v>
      </c>
      <c r="B148" s="47" t="s">
        <v>124</v>
      </c>
      <c r="C148" s="48">
        <v>3.15</v>
      </c>
      <c r="D148" s="8">
        <v>95</v>
      </c>
      <c r="E148" s="43">
        <v>6</v>
      </c>
      <c r="F148" s="7">
        <f t="shared" si="25"/>
        <v>2.3977799999999996</v>
      </c>
      <c r="G148" s="26">
        <v>659448</v>
      </c>
      <c r="H148" s="13">
        <f t="shared" si="20"/>
        <v>0.88635483870967746</v>
      </c>
      <c r="I148" s="62">
        <f t="shared" si="21"/>
        <v>0.90685509677419318</v>
      </c>
    </row>
    <row r="149" spans="1:9" x14ac:dyDescent="0.25">
      <c r="A149" s="64">
        <v>143</v>
      </c>
      <c r="B149" s="9" t="s">
        <v>125</v>
      </c>
      <c r="C149" s="48">
        <v>1.2</v>
      </c>
      <c r="D149" s="8">
        <v>95</v>
      </c>
      <c r="E149" s="43">
        <v>6</v>
      </c>
      <c r="F149" s="7">
        <f t="shared" si="25"/>
        <v>2.3977799999999996</v>
      </c>
      <c r="G149" s="26">
        <v>603108</v>
      </c>
      <c r="H149" s="23">
        <f t="shared" si="20"/>
        <v>0.81062903225806449</v>
      </c>
      <c r="I149" s="62">
        <f t="shared" si="21"/>
        <v>0.95229058064516103</v>
      </c>
    </row>
    <row r="150" spans="1:9" x14ac:dyDescent="0.25">
      <c r="A150" s="64">
        <v>144</v>
      </c>
      <c r="B150" s="9" t="s">
        <v>126</v>
      </c>
      <c r="C150" s="48">
        <v>3.6</v>
      </c>
      <c r="D150" s="8">
        <v>95</v>
      </c>
      <c r="E150" s="43">
        <v>6</v>
      </c>
      <c r="F150" s="7">
        <f t="shared" si="25"/>
        <v>2.3977799999999996</v>
      </c>
      <c r="G150" s="26">
        <v>170460</v>
      </c>
      <c r="H150" s="23">
        <f t="shared" si="20"/>
        <v>0.22911290322580646</v>
      </c>
      <c r="I150" s="62">
        <f t="shared" si="21"/>
        <v>1.3012002580645159</v>
      </c>
    </row>
    <row r="151" spans="1:9" x14ac:dyDescent="0.25">
      <c r="A151" s="64">
        <v>145</v>
      </c>
      <c r="B151" s="9" t="s">
        <v>127</v>
      </c>
      <c r="C151" s="48">
        <v>5.85</v>
      </c>
      <c r="D151" s="8">
        <v>95</v>
      </c>
      <c r="E151" s="43">
        <v>6</v>
      </c>
      <c r="F151" s="7">
        <f t="shared" si="25"/>
        <v>2.3977799999999996</v>
      </c>
      <c r="G151" s="26">
        <v>299484</v>
      </c>
      <c r="H151" s="13">
        <f t="shared" si="20"/>
        <v>0.40253225806451615</v>
      </c>
      <c r="I151" s="62">
        <f t="shared" si="21"/>
        <v>1.19714864516129</v>
      </c>
    </row>
    <row r="152" spans="1:9" x14ac:dyDescent="0.25">
      <c r="A152" s="64">
        <v>146</v>
      </c>
      <c r="B152" s="9" t="s">
        <v>128</v>
      </c>
      <c r="C152" s="48">
        <v>2.1</v>
      </c>
      <c r="D152" s="8">
        <v>95</v>
      </c>
      <c r="E152" s="43">
        <v>6</v>
      </c>
      <c r="F152" s="7">
        <f t="shared" si="25"/>
        <v>2.3977799999999996</v>
      </c>
      <c r="G152" s="26">
        <v>112392</v>
      </c>
      <c r="H152" s="23">
        <f t="shared" si="20"/>
        <v>0.15106451612903227</v>
      </c>
      <c r="I152" s="62">
        <f t="shared" si="21"/>
        <v>1.3480292903225803</v>
      </c>
    </row>
    <row r="153" spans="1:9" x14ac:dyDescent="0.25">
      <c r="A153" s="64">
        <v>147</v>
      </c>
      <c r="B153" s="9" t="s">
        <v>129</v>
      </c>
      <c r="C153" s="51">
        <v>0.8</v>
      </c>
      <c r="D153" s="10">
        <v>95</v>
      </c>
      <c r="E153" s="43">
        <v>6</v>
      </c>
      <c r="F153" s="7">
        <f t="shared" si="25"/>
        <v>2.3977799999999996</v>
      </c>
      <c r="G153" s="26">
        <v>0</v>
      </c>
      <c r="H153" s="13">
        <f t="shared" si="20"/>
        <v>0</v>
      </c>
      <c r="I153" s="62">
        <f t="shared" si="21"/>
        <v>1.4386679999999996</v>
      </c>
    </row>
    <row r="154" spans="1:9" x14ac:dyDescent="0.25">
      <c r="A154" s="64">
        <v>148</v>
      </c>
      <c r="B154" s="47" t="s">
        <v>186</v>
      </c>
      <c r="C154" s="41">
        <v>0.4</v>
      </c>
      <c r="D154" s="32">
        <v>95</v>
      </c>
      <c r="E154" s="43">
        <v>6</v>
      </c>
      <c r="F154" s="7">
        <f>325*1.73*6*0.7/1000</f>
        <v>2.3614499999999996</v>
      </c>
      <c r="G154" s="26">
        <v>197040</v>
      </c>
      <c r="H154" s="23">
        <f t="shared" si="20"/>
        <v>0.26483870967741935</v>
      </c>
      <c r="I154" s="62">
        <f t="shared" si="21"/>
        <v>1.2579667741935483</v>
      </c>
    </row>
    <row r="155" spans="1:9" x14ac:dyDescent="0.25">
      <c r="A155" s="64">
        <v>149</v>
      </c>
      <c r="B155" s="47" t="s">
        <v>187</v>
      </c>
      <c r="C155" s="41">
        <v>1.6</v>
      </c>
      <c r="D155" s="32">
        <v>95</v>
      </c>
      <c r="E155" s="43">
        <v>6</v>
      </c>
      <c r="F155" s="7">
        <f t="shared" ref="F155:F158" si="26">325*1.73*6*0.7/1000</f>
        <v>2.3614499999999996</v>
      </c>
      <c r="G155" s="26">
        <v>690732</v>
      </c>
      <c r="H155" s="23">
        <f t="shared" si="20"/>
        <v>0.92840322580645163</v>
      </c>
      <c r="I155" s="62">
        <f t="shared" si="21"/>
        <v>0.85982806451612881</v>
      </c>
    </row>
    <row r="156" spans="1:9" x14ac:dyDescent="0.25">
      <c r="A156" s="64">
        <v>150</v>
      </c>
      <c r="B156" s="47" t="s">
        <v>188</v>
      </c>
      <c r="C156" s="41">
        <v>1.2</v>
      </c>
      <c r="D156" s="32">
        <v>95</v>
      </c>
      <c r="E156" s="43">
        <v>6</v>
      </c>
      <c r="F156" s="7">
        <f t="shared" si="26"/>
        <v>2.3614499999999996</v>
      </c>
      <c r="G156" s="26">
        <v>0</v>
      </c>
      <c r="H156" s="23">
        <f t="shared" si="20"/>
        <v>0</v>
      </c>
      <c r="I156" s="62">
        <f t="shared" si="21"/>
        <v>1.4168699999999996</v>
      </c>
    </row>
    <row r="157" spans="1:9" x14ac:dyDescent="0.25">
      <c r="A157" s="64">
        <v>151</v>
      </c>
      <c r="B157" s="47" t="s">
        <v>189</v>
      </c>
      <c r="C157" s="41">
        <v>4.2</v>
      </c>
      <c r="D157" s="32">
        <v>95</v>
      </c>
      <c r="E157" s="43">
        <v>6</v>
      </c>
      <c r="F157" s="7">
        <f t="shared" si="26"/>
        <v>2.3614499999999996</v>
      </c>
      <c r="G157" s="26">
        <v>1920</v>
      </c>
      <c r="H157" s="23">
        <f t="shared" si="20"/>
        <v>2.5806451612903226E-3</v>
      </c>
      <c r="I157" s="62">
        <f t="shared" si="21"/>
        <v>1.4153216129032256</v>
      </c>
    </row>
    <row r="158" spans="1:9" x14ac:dyDescent="0.25">
      <c r="A158" s="64">
        <v>152</v>
      </c>
      <c r="B158" s="47" t="s">
        <v>190</v>
      </c>
      <c r="C158" s="41">
        <v>0.9</v>
      </c>
      <c r="D158" s="32">
        <v>95</v>
      </c>
      <c r="E158" s="43">
        <v>6</v>
      </c>
      <c r="F158" s="7">
        <f t="shared" si="26"/>
        <v>2.3614499999999996</v>
      </c>
      <c r="G158" s="26">
        <v>201240</v>
      </c>
      <c r="H158" s="23">
        <f t="shared" si="20"/>
        <v>0.27048387096774196</v>
      </c>
      <c r="I158" s="62">
        <f t="shared" si="21"/>
        <v>1.2545796774193545</v>
      </c>
    </row>
    <row r="159" spans="1:9" x14ac:dyDescent="0.25">
      <c r="A159" s="64">
        <v>153</v>
      </c>
      <c r="B159" s="47" t="s">
        <v>134</v>
      </c>
      <c r="C159" s="41">
        <v>2.0259999999999998</v>
      </c>
      <c r="D159" s="32">
        <v>95</v>
      </c>
      <c r="E159" s="43">
        <v>6</v>
      </c>
      <c r="F159" s="7">
        <f>325*1.73*6*0.7/1000</f>
        <v>2.3614499999999996</v>
      </c>
      <c r="G159" s="26">
        <v>453840</v>
      </c>
      <c r="H159" s="23">
        <f t="shared" si="20"/>
        <v>0.61</v>
      </c>
      <c r="I159" s="62">
        <f t="shared" si="21"/>
        <v>1.0508699999999997</v>
      </c>
    </row>
    <row r="160" spans="1:9" x14ac:dyDescent="0.25">
      <c r="A160" s="64">
        <v>154</v>
      </c>
      <c r="B160" s="47" t="s">
        <v>135</v>
      </c>
      <c r="C160" s="41">
        <v>1.48</v>
      </c>
      <c r="D160" s="32">
        <v>95</v>
      </c>
      <c r="E160" s="43">
        <v>6</v>
      </c>
      <c r="F160" s="7">
        <f>330*1.73*6*0.7/1000</f>
        <v>2.3977799999999996</v>
      </c>
      <c r="G160" s="26">
        <v>85680</v>
      </c>
      <c r="H160" s="23">
        <f t="shared" si="20"/>
        <v>0.11516129032258064</v>
      </c>
      <c r="I160" s="62">
        <f t="shared" si="21"/>
        <v>1.3695712258064512</v>
      </c>
    </row>
    <row r="161" spans="1:11" x14ac:dyDescent="0.25">
      <c r="A161" s="64">
        <v>155</v>
      </c>
      <c r="B161" s="47" t="s">
        <v>136</v>
      </c>
      <c r="C161" s="41">
        <v>4.66</v>
      </c>
      <c r="D161" s="32">
        <v>95</v>
      </c>
      <c r="E161" s="43">
        <v>6</v>
      </c>
      <c r="F161" s="7">
        <f>330*1.73*6*0.7/1000</f>
        <v>2.3977799999999996</v>
      </c>
      <c r="G161" s="26">
        <v>368928</v>
      </c>
      <c r="H161" s="13">
        <f t="shared" si="20"/>
        <v>0.49587096774193551</v>
      </c>
      <c r="I161" s="62">
        <f t="shared" si="21"/>
        <v>1.1411454193548385</v>
      </c>
    </row>
    <row r="162" spans="1:11" x14ac:dyDescent="0.25">
      <c r="A162" s="64">
        <v>156</v>
      </c>
      <c r="B162" s="47" t="s">
        <v>137</v>
      </c>
      <c r="C162" s="41">
        <v>2.3809999999999998</v>
      </c>
      <c r="D162" s="32">
        <v>95</v>
      </c>
      <c r="E162" s="43">
        <v>6</v>
      </c>
      <c r="F162" s="7">
        <f>330*1.73*6*0.7/1000</f>
        <v>2.3977799999999996</v>
      </c>
      <c r="G162" s="26">
        <v>37920</v>
      </c>
      <c r="H162" s="23">
        <f t="shared" si="20"/>
        <v>5.0967741935483875E-2</v>
      </c>
      <c r="I162" s="62">
        <f t="shared" si="21"/>
        <v>1.4080873548387094</v>
      </c>
    </row>
    <row r="163" spans="1:11" x14ac:dyDescent="0.25">
      <c r="A163" s="64">
        <v>157</v>
      </c>
      <c r="B163" s="47" t="s">
        <v>138</v>
      </c>
      <c r="C163" s="41">
        <v>3.5</v>
      </c>
      <c r="D163" s="32">
        <v>95</v>
      </c>
      <c r="E163" s="43">
        <v>6</v>
      </c>
      <c r="F163" s="7">
        <f>330*1.73*6*0.7/1000</f>
        <v>2.3977799999999996</v>
      </c>
      <c r="G163" s="26">
        <v>399336</v>
      </c>
      <c r="H163" s="13">
        <f t="shared" si="20"/>
        <v>0.53674193548387095</v>
      </c>
      <c r="I163" s="62">
        <f t="shared" si="21"/>
        <v>1.116622838709677</v>
      </c>
    </row>
    <row r="164" spans="1:11" x14ac:dyDescent="0.25">
      <c r="A164" s="64">
        <v>158</v>
      </c>
      <c r="B164" s="47" t="s">
        <v>174</v>
      </c>
      <c r="C164" s="41">
        <v>0.35</v>
      </c>
      <c r="D164" s="32">
        <v>70</v>
      </c>
      <c r="E164" s="43">
        <v>6</v>
      </c>
      <c r="F164" s="7">
        <f t="shared" ref="F164" si="27">265*1.73*6*0.7/1000</f>
        <v>1.9254899999999997</v>
      </c>
      <c r="G164" s="26">
        <v>17172</v>
      </c>
      <c r="H164" s="23">
        <f t="shared" si="20"/>
        <v>2.3080645161290325E-2</v>
      </c>
      <c r="I164" s="62">
        <f t="shared" si="21"/>
        <v>1.1414456129032255</v>
      </c>
    </row>
    <row r="165" spans="1:11" x14ac:dyDescent="0.25">
      <c r="A165" s="64">
        <v>159</v>
      </c>
      <c r="B165" s="47" t="s">
        <v>146</v>
      </c>
      <c r="C165" s="41">
        <v>1.087</v>
      </c>
      <c r="D165" s="32">
        <v>95</v>
      </c>
      <c r="E165" s="43">
        <v>6</v>
      </c>
      <c r="F165" s="7">
        <f>330*1.73*6*0.7/1000</f>
        <v>2.3977799999999996</v>
      </c>
      <c r="G165" s="26">
        <v>127656</v>
      </c>
      <c r="H165" s="13">
        <f t="shared" si="20"/>
        <v>0.17158064516129035</v>
      </c>
      <c r="I165" s="62">
        <f t="shared" si="21"/>
        <v>1.3357196129032256</v>
      </c>
    </row>
    <row r="166" spans="1:11" x14ac:dyDescent="0.25">
      <c r="A166" s="64">
        <v>160</v>
      </c>
      <c r="B166" s="47" t="s">
        <v>175</v>
      </c>
      <c r="C166" s="41">
        <v>0.86</v>
      </c>
      <c r="D166" s="32">
        <v>95</v>
      </c>
      <c r="E166" s="43">
        <v>6</v>
      </c>
      <c r="F166" s="7">
        <f>330*1.73*6*0.7/1000</f>
        <v>2.3977799999999996</v>
      </c>
      <c r="G166" s="26">
        <v>119714</v>
      </c>
      <c r="H166" s="13">
        <f t="shared" si="20"/>
        <v>0.16090591397849463</v>
      </c>
      <c r="I166" s="62">
        <f t="shared" si="21"/>
        <v>1.3421244516129029</v>
      </c>
    </row>
    <row r="167" spans="1:11" x14ac:dyDescent="0.25">
      <c r="A167" s="64">
        <v>161</v>
      </c>
      <c r="B167" s="47" t="s">
        <v>178</v>
      </c>
      <c r="C167" s="41">
        <v>1.4</v>
      </c>
      <c r="D167" s="32">
        <v>50</v>
      </c>
      <c r="E167" s="43">
        <v>10</v>
      </c>
      <c r="F167" s="7">
        <f>210*1.73*10*0.7/1000</f>
        <v>2.5430999999999999</v>
      </c>
      <c r="G167" s="26">
        <v>121428</v>
      </c>
      <c r="H167" s="23">
        <f t="shared" si="20"/>
        <v>0.16320967741935485</v>
      </c>
      <c r="I167" s="62">
        <f t="shared" si="21"/>
        <v>1.4279341935483869</v>
      </c>
    </row>
    <row r="168" spans="1:11" ht="30" customHeight="1" x14ac:dyDescent="0.25">
      <c r="A168" s="64">
        <v>162</v>
      </c>
      <c r="B168" s="55" t="s">
        <v>179</v>
      </c>
      <c r="C168" s="41">
        <v>1.56</v>
      </c>
      <c r="D168" s="32">
        <v>95</v>
      </c>
      <c r="E168" s="43">
        <v>10</v>
      </c>
      <c r="F168" s="7">
        <f>330*1.73*10*0.7/1000</f>
        <v>3.9962999999999997</v>
      </c>
      <c r="G168" s="26">
        <v>0</v>
      </c>
      <c r="H168" s="13">
        <f t="shared" si="20"/>
        <v>0</v>
      </c>
      <c r="I168" s="62">
        <f>(F168-H168)*0.8</f>
        <v>3.1970399999999999</v>
      </c>
    </row>
    <row r="169" spans="1:11" x14ac:dyDescent="0.25">
      <c r="A169" s="64">
        <v>163</v>
      </c>
      <c r="B169" s="47" t="s">
        <v>139</v>
      </c>
      <c r="C169" s="41">
        <v>2.512</v>
      </c>
      <c r="D169" s="32">
        <v>95</v>
      </c>
      <c r="E169" s="43">
        <v>6</v>
      </c>
      <c r="F169" s="7">
        <f>325*1.73*6*0.7/1000</f>
        <v>2.3614499999999996</v>
      </c>
      <c r="G169" s="26">
        <v>274209</v>
      </c>
      <c r="H169" s="23">
        <f t="shared" si="20"/>
        <v>0.36856048387096774</v>
      </c>
      <c r="I169" s="62">
        <f t="shared" si="21"/>
        <v>1.195733709677419</v>
      </c>
    </row>
    <row r="170" spans="1:11" x14ac:dyDescent="0.25">
      <c r="A170" s="64">
        <v>164</v>
      </c>
      <c r="B170" s="47" t="s">
        <v>140</v>
      </c>
      <c r="C170" s="41">
        <v>1.232</v>
      </c>
      <c r="D170" s="32">
        <v>95</v>
      </c>
      <c r="E170" s="43">
        <v>6</v>
      </c>
      <c r="F170" s="7">
        <f>330*1.73*6*0.7/1000</f>
        <v>2.3977799999999996</v>
      </c>
      <c r="G170" s="26">
        <v>113640</v>
      </c>
      <c r="H170" s="13">
        <f t="shared" si="20"/>
        <v>0.15274193548387097</v>
      </c>
      <c r="I170" s="62">
        <f t="shared" si="21"/>
        <v>1.347022838709677</v>
      </c>
    </row>
    <row r="171" spans="1:11" x14ac:dyDescent="0.25">
      <c r="A171" s="64">
        <v>165</v>
      </c>
      <c r="B171" s="47" t="s">
        <v>143</v>
      </c>
      <c r="C171" s="41">
        <v>4.9660000000000002</v>
      </c>
      <c r="D171" s="32">
        <v>95</v>
      </c>
      <c r="E171" s="43">
        <v>6</v>
      </c>
      <c r="F171" s="7">
        <f>330*1.73*6*0.7/1000</f>
        <v>2.3977799999999996</v>
      </c>
      <c r="G171" s="26">
        <v>339192</v>
      </c>
      <c r="H171" s="23">
        <f t="shared" si="20"/>
        <v>0.4559032258064516</v>
      </c>
      <c r="I171" s="62">
        <f t="shared" si="21"/>
        <v>1.1651260645161288</v>
      </c>
    </row>
    <row r="172" spans="1:11" x14ac:dyDescent="0.25">
      <c r="A172" s="64">
        <v>166</v>
      </c>
      <c r="B172" s="47" t="s">
        <v>147</v>
      </c>
      <c r="C172" s="41">
        <v>2.6659999999999999</v>
      </c>
      <c r="D172" s="32">
        <v>95</v>
      </c>
      <c r="E172" s="43">
        <v>6</v>
      </c>
      <c r="F172" s="7">
        <f>325*1.73*6*0.7/1000</f>
        <v>2.3614499999999996</v>
      </c>
      <c r="G172" s="26">
        <v>238320</v>
      </c>
      <c r="H172" s="13">
        <f t="shared" si="20"/>
        <v>0.32032258064516128</v>
      </c>
      <c r="I172" s="62">
        <f>(F172-H172)*0.8</f>
        <v>1.6329019354838707</v>
      </c>
    </row>
    <row r="173" spans="1:11" x14ac:dyDescent="0.25">
      <c r="A173" s="64">
        <v>167</v>
      </c>
      <c r="B173" s="47" t="s">
        <v>142</v>
      </c>
      <c r="C173" s="41">
        <v>2.4039999999999999</v>
      </c>
      <c r="D173" s="32">
        <v>70</v>
      </c>
      <c r="E173" s="43">
        <v>6</v>
      </c>
      <c r="F173" s="7">
        <f t="shared" ref="F173" si="28">265*1.73*6*0.7/1000</f>
        <v>1.9254899999999997</v>
      </c>
      <c r="G173" s="26">
        <v>277248</v>
      </c>
      <c r="H173" s="23">
        <f t="shared" si="20"/>
        <v>0.37264516129032255</v>
      </c>
      <c r="I173" s="62">
        <f t="shared" si="21"/>
        <v>0.93170690322580629</v>
      </c>
      <c r="K173" s="44"/>
    </row>
    <row r="174" spans="1:11" x14ac:dyDescent="0.25">
      <c r="A174" s="64">
        <v>168</v>
      </c>
      <c r="B174" s="47" t="s">
        <v>141</v>
      </c>
      <c r="C174" s="41">
        <v>3.7480000000000002</v>
      </c>
      <c r="D174" s="32">
        <v>95</v>
      </c>
      <c r="E174" s="43">
        <v>6</v>
      </c>
      <c r="F174" s="7">
        <f>325*1.73*6*0.7/1000</f>
        <v>2.3614499999999996</v>
      </c>
      <c r="G174" s="26">
        <v>66864</v>
      </c>
      <c r="H174" s="13">
        <f t="shared" si="20"/>
        <v>8.9870967741935481E-2</v>
      </c>
      <c r="I174" s="62">
        <f t="shared" si="21"/>
        <v>1.3629474193548385</v>
      </c>
    </row>
    <row r="175" spans="1:11" x14ac:dyDescent="0.25">
      <c r="A175" s="64">
        <v>169</v>
      </c>
      <c r="B175" s="47" t="s">
        <v>166</v>
      </c>
      <c r="C175" s="41">
        <v>0.55000000000000004</v>
      </c>
      <c r="D175" s="32">
        <v>50</v>
      </c>
      <c r="E175" s="43">
        <v>6</v>
      </c>
      <c r="F175" s="7">
        <f>210*1.73*6*0.7/1000</f>
        <v>1.5258600000000002</v>
      </c>
      <c r="G175" s="26">
        <v>11640</v>
      </c>
      <c r="H175" s="23">
        <f t="shared" ref="H175:H180" si="29">G175/744/1000</f>
        <v>1.564516129032258E-2</v>
      </c>
      <c r="I175" s="62">
        <f t="shared" si="21"/>
        <v>0.90612890322580653</v>
      </c>
    </row>
    <row r="176" spans="1:11" x14ac:dyDescent="0.25">
      <c r="A176" s="64">
        <v>170</v>
      </c>
      <c r="B176" s="47" t="s">
        <v>165</v>
      </c>
      <c r="C176" s="41">
        <v>2.1</v>
      </c>
      <c r="D176" s="32">
        <v>50</v>
      </c>
      <c r="E176" s="43">
        <v>6</v>
      </c>
      <c r="F176" s="7">
        <f>210*1.73*6*0.7/1000</f>
        <v>1.5258600000000002</v>
      </c>
      <c r="G176" s="26">
        <v>0</v>
      </c>
      <c r="H176" s="23">
        <f t="shared" si="29"/>
        <v>0</v>
      </c>
      <c r="I176" s="62">
        <f t="shared" si="21"/>
        <v>0.91551600000000011</v>
      </c>
    </row>
    <row r="177" spans="1:9" x14ac:dyDescent="0.25">
      <c r="A177" s="64">
        <v>171</v>
      </c>
      <c r="B177" s="47" t="s">
        <v>161</v>
      </c>
      <c r="C177" s="41">
        <v>1.9419999999999999</v>
      </c>
      <c r="D177" s="32">
        <v>50</v>
      </c>
      <c r="E177" s="43">
        <v>6</v>
      </c>
      <c r="F177" s="7">
        <f>210*1.73*6*0.7/1000</f>
        <v>1.5258600000000002</v>
      </c>
      <c r="G177" s="26">
        <v>436104</v>
      </c>
      <c r="H177" s="23">
        <f t="shared" si="29"/>
        <v>0.58616129032258057</v>
      </c>
      <c r="I177" s="62">
        <f t="shared" si="21"/>
        <v>0.56381922580645172</v>
      </c>
    </row>
    <row r="178" spans="1:9" x14ac:dyDescent="0.25">
      <c r="A178" s="64">
        <v>172</v>
      </c>
      <c r="B178" s="47" t="s">
        <v>164</v>
      </c>
      <c r="C178" s="41">
        <v>2.82</v>
      </c>
      <c r="D178" s="32">
        <v>50</v>
      </c>
      <c r="E178" s="43">
        <v>6</v>
      </c>
      <c r="F178" s="7">
        <f>210*1.73*6*0.7/1000</f>
        <v>1.5258600000000002</v>
      </c>
      <c r="G178" s="26">
        <v>613608</v>
      </c>
      <c r="H178" s="23">
        <f t="shared" si="29"/>
        <v>0.82474193548387098</v>
      </c>
      <c r="I178" s="62">
        <f t="shared" si="21"/>
        <v>0.42067083870967753</v>
      </c>
    </row>
    <row r="179" spans="1:9" x14ac:dyDescent="0.25">
      <c r="A179" s="64">
        <v>173</v>
      </c>
      <c r="B179" s="47" t="s">
        <v>163</v>
      </c>
      <c r="C179" s="41">
        <v>3.11</v>
      </c>
      <c r="D179" s="32">
        <v>50</v>
      </c>
      <c r="E179" s="43">
        <v>6</v>
      </c>
      <c r="F179" s="7">
        <f>210*1.73*6*0.7/1000</f>
        <v>1.5258600000000002</v>
      </c>
      <c r="G179" s="26">
        <v>314474</v>
      </c>
      <c r="H179" s="23">
        <f t="shared" si="29"/>
        <v>0.42268010752688173</v>
      </c>
      <c r="I179" s="62">
        <f t="shared" si="21"/>
        <v>0.66190793548387106</v>
      </c>
    </row>
    <row r="180" spans="1:9" x14ac:dyDescent="0.25">
      <c r="A180" s="64">
        <v>174</v>
      </c>
      <c r="B180" s="47" t="s">
        <v>162</v>
      </c>
      <c r="C180" s="41">
        <v>6.5650000000000004</v>
      </c>
      <c r="D180" s="32">
        <v>70</v>
      </c>
      <c r="E180" s="43">
        <v>6</v>
      </c>
      <c r="F180" s="7">
        <f t="shared" ref="F180" si="30">265*1.73*6*0.7/1000</f>
        <v>1.9254899999999997</v>
      </c>
      <c r="G180" s="26">
        <v>5103</v>
      </c>
      <c r="H180" s="23">
        <f t="shared" si="29"/>
        <v>6.8588709677419347E-3</v>
      </c>
      <c r="I180" s="62">
        <f t="shared" si="21"/>
        <v>1.1511786774193546</v>
      </c>
    </row>
    <row r="181" spans="1:9" x14ac:dyDescent="0.25">
      <c r="A181" s="73"/>
      <c r="B181" s="74"/>
      <c r="C181" s="75"/>
      <c r="D181" s="76"/>
      <c r="E181" s="77"/>
      <c r="F181" s="78"/>
      <c r="G181" s="79"/>
      <c r="H181" s="80"/>
      <c r="I181" s="81"/>
    </row>
    <row r="182" spans="1:9" x14ac:dyDescent="0.25">
      <c r="A182" s="73"/>
      <c r="B182" s="74"/>
      <c r="C182" s="75"/>
      <c r="D182" s="76"/>
      <c r="E182" s="77"/>
      <c r="F182" s="78"/>
      <c r="G182" s="79"/>
      <c r="H182" s="80"/>
      <c r="I182" s="81"/>
    </row>
    <row r="183" spans="1:9" x14ac:dyDescent="0.25">
      <c r="B183" s="44" t="s">
        <v>148</v>
      </c>
      <c r="E183" s="16" t="s">
        <v>149</v>
      </c>
    </row>
    <row r="185" spans="1:9" x14ac:dyDescent="0.25">
      <c r="B185" s="44" t="s">
        <v>150</v>
      </c>
      <c r="E185" s="16" t="s">
        <v>151</v>
      </c>
    </row>
    <row r="187" spans="1:9" ht="19.5" customHeight="1" x14ac:dyDescent="0.25">
      <c r="B187" s="72" t="s">
        <v>152</v>
      </c>
    </row>
    <row r="188" spans="1:9" ht="18" customHeight="1" x14ac:dyDescent="0.25"/>
  </sheetData>
  <autoFilter ref="A3:I180" xr:uid="{00000000-0001-0000-0000-000000000000}"/>
  <mergeCells count="2">
    <mergeCell ref="A2:I2"/>
    <mergeCell ref="A1:G1"/>
  </mergeCells>
  <phoneticPr fontId="17" type="noConversion"/>
  <pageMargins left="0.7" right="0.7" top="0.75" bottom="0.75" header="0.3" footer="0.3"/>
  <pageSetup paperSize="9" scale="83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2026-10-22T06:29:54Z</dcterms:modified>
</cp:coreProperties>
</file>